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1、人保财险" sheetId="1" r:id="rId1"/>
    <sheet name="2、太平洋财险" sheetId="2" r:id="rId2"/>
    <sheet name="3、人寿财险" sheetId="3" r:id="rId3"/>
    <sheet name="4、平安财险" sheetId="4" r:id="rId4"/>
    <sheet name="5、太平财险" sheetId="5" r:id="rId5"/>
    <sheet name="6、国任财险" sheetId="6" r:id="rId6"/>
  </sheets>
  <definedNames>
    <definedName name="_xlnm._FilterDatabase" localSheetId="0" hidden="1">'1、人保财险'!$A$4:$X$7</definedName>
    <definedName name="_xlnm._FilterDatabase" localSheetId="1" hidden="1">'2、太平洋财险'!$A$4:$X$141</definedName>
    <definedName name="_xlnm._FilterDatabase" localSheetId="2" hidden="1">'3、人寿财险'!$A$4:$X$9</definedName>
    <definedName name="_xlnm._FilterDatabase" localSheetId="3" hidden="1">'4、平安财险'!$A$4:$X$80</definedName>
    <definedName name="_xlnm._FilterDatabase" localSheetId="4" hidden="1">'5、太平财险'!$A$4:$X$44</definedName>
    <definedName name="_xlnm._FilterDatabase" localSheetId="5" hidden="1">'6、国任财险'!$A$4:$X$53</definedName>
    <definedName name="_xlnm.Print_Titles" localSheetId="1">'2、太平洋财险'!$1:$4</definedName>
    <definedName name="_xlnm.Print_Titles" localSheetId="3">'4、平安财险'!$1:$5</definedName>
    <definedName name="_xlnm.Print_Titles" localSheetId="4">'5、太平财险'!$1:$5</definedName>
    <definedName name="_xlnm.Print_Titles" localSheetId="5">'6、国任财险'!$1:$5</definedName>
  </definedNames>
  <calcPr calcId="144525"/>
</workbook>
</file>

<file path=xl/comments1.xml><?xml version="1.0" encoding="utf-8"?>
<comments xmlns="http://schemas.openxmlformats.org/spreadsheetml/2006/main">
  <authors>
    <author>黄永娟</author>
  </authors>
  <commentList>
    <comment ref="W29" authorId="0">
      <text>
        <r>
          <rPr>
            <b/>
            <sz val="9"/>
            <rFont val="宋体"/>
            <charset val="134"/>
          </rPr>
          <t>黄永娟:</t>
        </r>
        <r>
          <rPr>
            <sz val="9"/>
            <rFont val="宋体"/>
            <charset val="134"/>
          </rPr>
          <t xml:space="preserve">
付款凭证未见付款方信息，不能确定是不是投保人付款</t>
        </r>
      </text>
    </comment>
  </commentList>
</comments>
</file>

<file path=xl/sharedStrings.xml><?xml version="1.0" encoding="utf-8"?>
<sst xmlns="http://schemas.openxmlformats.org/spreadsheetml/2006/main" count="3498" uniqueCount="631">
  <si>
    <t>附表1</t>
  </si>
  <si>
    <t>中国人民财产保险股份有限公司深圳市分公司保费补贴资金明细表</t>
  </si>
  <si>
    <t>是否补贴</t>
  </si>
  <si>
    <t>序号</t>
  </si>
  <si>
    <t>承保机构</t>
  </si>
  <si>
    <t>区域</t>
  </si>
  <si>
    <t>标的位置</t>
  </si>
  <si>
    <t>投保人名称</t>
  </si>
  <si>
    <t>投保人性质</t>
  </si>
  <si>
    <t>险种类型</t>
  </si>
  <si>
    <t>险种名称</t>
  </si>
  <si>
    <t>保单号</t>
  </si>
  <si>
    <t>投保标的</t>
  </si>
  <si>
    <t>单位</t>
  </si>
  <si>
    <t>承保数量</t>
  </si>
  <si>
    <t>单位保险金额</t>
  </si>
  <si>
    <t>保险金额</t>
  </si>
  <si>
    <t>保险费率</t>
  </si>
  <si>
    <t>保险费</t>
  </si>
  <si>
    <t>起保日期</t>
  </si>
  <si>
    <t>终止日期</t>
  </si>
  <si>
    <t>市财政补贴比例</t>
  </si>
  <si>
    <t>投保人负担比例</t>
  </si>
  <si>
    <t>投保人应缴保费</t>
  </si>
  <si>
    <t>投保人已缴保费</t>
  </si>
  <si>
    <t>拟补贴金额</t>
  </si>
  <si>
    <t>合计</t>
  </si>
  <si>
    <t>是</t>
  </si>
  <si>
    <t>中国人民财产保险股份有限公司深圳市分公司</t>
  </si>
  <si>
    <t>省内市外</t>
  </si>
  <si>
    <t>广东省揭阳市惠来县鳌江镇山粟村</t>
  </si>
  <si>
    <t>深圳市宏兴进出口有限公司</t>
  </si>
  <si>
    <t>农业龙头企业</t>
  </si>
  <si>
    <t>种植险</t>
  </si>
  <si>
    <t>马铃薯</t>
  </si>
  <si>
    <t>P9MN20214403N000000001</t>
  </si>
  <si>
    <t>亩</t>
  </si>
  <si>
    <t>广东省韶关市曲江区樟市镇群星村</t>
  </si>
  <si>
    <t>韶关金新农畜牧养殖有限公司</t>
  </si>
  <si>
    <t>养殖险</t>
  </si>
  <si>
    <t>仔猪</t>
  </si>
  <si>
    <t>P6S920224403N000000002</t>
  </si>
  <si>
    <t>只</t>
  </si>
  <si>
    <t>附表2</t>
  </si>
  <si>
    <t>中国太平洋财产保险股份有限公司深圳分公司保费补贴资金明细表</t>
  </si>
  <si>
    <t>中国太平洋财产保险股份有限公司深圳分公司</t>
  </si>
  <si>
    <t>广东省茂名市高州市荷花镇大村村京基智农养殖场</t>
  </si>
  <si>
    <t>深圳市京基智农时代股份有限公司</t>
  </si>
  <si>
    <t>能繁母猪</t>
  </si>
  <si>
    <t>ASHZ0CC47321Q050000N</t>
  </si>
  <si>
    <t>头</t>
  </si>
  <si>
    <t>育肥猪</t>
  </si>
  <si>
    <t>ASHZ0CC48621Q050000O</t>
  </si>
  <si>
    <t>ASHZ0CC94921Q050000N</t>
  </si>
  <si>
    <t>广东省广州市增城市派潭镇大田围村湖尔美派潭蔬菜基地</t>
  </si>
  <si>
    <t>深圳市湖尔美农业生物科技有限公司</t>
  </si>
  <si>
    <t>菜篮子基地</t>
  </si>
  <si>
    <t>露地蔬菜</t>
  </si>
  <si>
    <t>ASHZ10187221Q050000J</t>
  </si>
  <si>
    <t>叶菜</t>
  </si>
  <si>
    <t>果菜</t>
  </si>
  <si>
    <t>大棚蔬菜</t>
  </si>
  <si>
    <t>岭南水果</t>
  </si>
  <si>
    <t>ASHZ10153B21Q050000H</t>
  </si>
  <si>
    <t>香蕉</t>
  </si>
  <si>
    <t>广东省揭阳市普宁市麒麟镇发坑村普宁蔬菜水果种植基地</t>
  </si>
  <si>
    <t>广东田园农产品集团有限公司</t>
  </si>
  <si>
    <t>ASHZ06787221Q050001C</t>
  </si>
  <si>
    <t>广东省汕尾市陆丰县河东镇后龙村骏丰河东蔬菜水果基地</t>
  </si>
  <si>
    <t>深圳市骏丰农产品有限公司</t>
  </si>
  <si>
    <t>ASHZ66387221Q050003I</t>
  </si>
  <si>
    <t>ASHZ66353B21Q050001Q</t>
  </si>
  <si>
    <t>荔枝</t>
  </si>
  <si>
    <t>深圳市内（含深汕）</t>
  </si>
  <si>
    <t>广东省汕尾市赤石镇冰深村</t>
  </si>
  <si>
    <t>广东双全农牧有限公司</t>
  </si>
  <si>
    <t>ASHZ66347321Q050000L</t>
  </si>
  <si>
    <t>ASHZ66348621Q050000N</t>
  </si>
  <si>
    <t>ASHZ66394921Q050000F</t>
  </si>
  <si>
    <t>深圳市深汕合作区鹅埠镇水美村</t>
  </si>
  <si>
    <t>海丰县鹅埠镇水美村村民委员会</t>
  </si>
  <si>
    <t>市内其他主体</t>
  </si>
  <si>
    <t>甜玉米</t>
  </si>
  <si>
    <t>ASHZ66368621Q050001T</t>
  </si>
  <si>
    <t>ASHZ66350B21Q050000V</t>
  </si>
  <si>
    <t>广东省深圳市坪山龙田街道花古坪水库现代农业科技园</t>
  </si>
  <si>
    <t>广东南国金冠农业科技有限公司</t>
  </si>
  <si>
    <t>茎菜</t>
  </si>
  <si>
    <t>ASHZ66387221Q050001S</t>
  </si>
  <si>
    <t>ASHZ66353B21Q050000M</t>
  </si>
  <si>
    <t>葡萄</t>
  </si>
  <si>
    <t>火龙果</t>
  </si>
  <si>
    <t>草莓</t>
  </si>
  <si>
    <t>ASHZ66368621Q050000M</t>
  </si>
  <si>
    <t>广东省深圳市坪山区龙田街道大工业区市政走廊内A3、A5、A8</t>
  </si>
  <si>
    <t>深圳市绿基实业有限公司</t>
  </si>
  <si>
    <t>ASHZ66387221Q050002N</t>
  </si>
  <si>
    <t>广东省深圳市坪山区坪山街道石井社区居委会咸水湖路57-4号</t>
  </si>
  <si>
    <t>钟炳强</t>
  </si>
  <si>
    <t>ASHZ66187221Q050003G</t>
  </si>
  <si>
    <t>广东省深圳市宝安区观澜街道章阁社区居委会章阁老村16号</t>
  </si>
  <si>
    <t>许耀廷</t>
  </si>
  <si>
    <t>ASHZ66187221Q050002Q</t>
  </si>
  <si>
    <t>广东省深圳市宝安区观澜街道狮径社区居委会狮径二组老村98号</t>
  </si>
  <si>
    <t>凌大伟</t>
  </si>
  <si>
    <t>ASHZ66187221Q050000M</t>
  </si>
  <si>
    <t>广东省深圳市宝安区燕罗街道燕罗片区菜博士农场</t>
  </si>
  <si>
    <t>深圳市菜博士都市农业有限公司</t>
  </si>
  <si>
    <t>ASHZ06787221Q050002Y</t>
  </si>
  <si>
    <t>广东省深圳市龙岗区平湖街道白泥坑社区基本农田18-2号1栋207</t>
  </si>
  <si>
    <t>深圳市果菜贸易有限公司（深圳市舜民农业科技发展有限公司）</t>
  </si>
  <si>
    <t>ASHZ66187221Q050001B</t>
  </si>
  <si>
    <t>蔬菜（叶菜）</t>
  </si>
  <si>
    <t>蔬菜（果菜）</t>
  </si>
  <si>
    <t>广东省深圳市龙岗区平湖街道白泥坑社区源兴农场</t>
  </si>
  <si>
    <t>深圳市源兴果品股份有限公司</t>
  </si>
  <si>
    <t>ASHZ06787221Q050000G</t>
  </si>
  <si>
    <t>广东省深圳市龙岗区年丰社区、四方埔社区</t>
  </si>
  <si>
    <t>深圳市合兴农业有限公司</t>
  </si>
  <si>
    <t>ASHZ66387221Q050004D</t>
  </si>
  <si>
    <t>蔬菜（茎菜）</t>
  </si>
  <si>
    <t>广东省深圳市龙岗区坪地街道坪西社区高桥20-1-1地块</t>
  </si>
  <si>
    <t>创世纪种业有限公司</t>
  </si>
  <si>
    <t>ASHZ66368621Q050002A</t>
  </si>
  <si>
    <t>ASHZ66353B21Q050002V</t>
  </si>
  <si>
    <t>广东省深圳市光明区新湖街道新坡头牛场</t>
  </si>
  <si>
    <t>深圳市晨光乳业有限公司牛奶分公司</t>
  </si>
  <si>
    <t>奶牛1-3岁</t>
  </si>
  <si>
    <t>ASHZ66352121Q050000O</t>
  </si>
  <si>
    <t>奶牛3-7岁</t>
  </si>
  <si>
    <t>奶牛7-8岁</t>
  </si>
  <si>
    <t>广东省深圳市龙岗区平湖街道鹅公岭社区天鹅路100号</t>
  </si>
  <si>
    <t>深圳市果菜贸易公司---深圳市田地绿园农业开发有限公司</t>
  </si>
  <si>
    <t xml:space="preserve"> ASHZ66187222Q050000I </t>
  </si>
  <si>
    <t>广东省深圳市光明区玉塘街道玉律社区阿婆山蔬菜基地</t>
  </si>
  <si>
    <t>深圳泓源农业科技发展有限公司</t>
  </si>
  <si>
    <t>ASHZ66350B22Q050000N</t>
  </si>
  <si>
    <t>ASHZ66353B22Q050000A</t>
  </si>
  <si>
    <t>ASHZ66387222Q050000R</t>
  </si>
  <si>
    <t>ASHZ66368622Q050000Y</t>
  </si>
  <si>
    <t>广东省深圳市坪山区坪山街道竹坑社区居委会三栋路口菜地临时建筑物201、石井街道办石井社区横塘路1号</t>
  </si>
  <si>
    <t>深圳市深潮农业开发有限公司</t>
  </si>
  <si>
    <t>ASHZ66187222Q050001T</t>
  </si>
  <si>
    <t>深圳市田地绿园农业开发有限公司</t>
  </si>
  <si>
    <t>广东省深圳市龙岗区宝龙街道同德社区池屋B区菜场</t>
  </si>
  <si>
    <t>深圳市金喜田园生态农业有限公司</t>
  </si>
  <si>
    <t>ASHZ06787222Q050000R</t>
  </si>
  <si>
    <t>ASHZ06753B22Q050000R</t>
  </si>
  <si>
    <t>广东省深圳市龙岗区横岗街道六约社区牛始埔路9-1号航天农业科技示范园G栋101</t>
  </si>
  <si>
    <t>深圳市恒星农业科技孵化有限公司</t>
  </si>
  <si>
    <t>ASHZ66187222Q050002E</t>
  </si>
  <si>
    <t>广东省深圳市宝安区石岩街道麻布新村</t>
  </si>
  <si>
    <t>袁钦珍</t>
  </si>
  <si>
    <t>ASHZ55253B22Q050000O</t>
  </si>
  <si>
    <t>水果</t>
  </si>
  <si>
    <t>广东省深圳市坪山区石井街道办石井社区</t>
  </si>
  <si>
    <t>刘锦明</t>
  </si>
  <si>
    <t>ASHZ66187222Q050003Q</t>
  </si>
  <si>
    <t>广东省深圳市深汕合作区鹅埠镇下北牛湖村</t>
  </si>
  <si>
    <t xml:space="preserve">梁火坤 </t>
  </si>
  <si>
    <t>ASHZ66353B22Q050002U</t>
  </si>
  <si>
    <t>皇帝柑、柚子</t>
  </si>
  <si>
    <t>广东省深圳市深汕合作区鹅埠镇下北布心村</t>
  </si>
  <si>
    <t>林过珠</t>
  </si>
  <si>
    <t>ASHZ66353B22Q050003R</t>
  </si>
  <si>
    <t>香蕉、百香果</t>
  </si>
  <si>
    <t>广东省深圳市深汕合作区鹅埠镇下北村单作坑荒田和财埔山地</t>
  </si>
  <si>
    <t>余楚坤</t>
  </si>
  <si>
    <t>ASHZ66353B22Q050001X</t>
  </si>
  <si>
    <t>皇帝柑、桔子</t>
  </si>
  <si>
    <t>广东省深圳市深汕合作区赤石镇厦围村</t>
  </si>
  <si>
    <t>陈桂木</t>
  </si>
  <si>
    <t>ASHZ66353B22Q050005X</t>
  </si>
  <si>
    <t>柚子</t>
  </si>
  <si>
    <t>陈胜谢</t>
  </si>
  <si>
    <t>ASHZ66353B22Q050006U</t>
  </si>
  <si>
    <t>陈子原</t>
  </si>
  <si>
    <t>ASHZ66353B22Q050010S</t>
  </si>
  <si>
    <t>余玲玲</t>
  </si>
  <si>
    <t>ASHZ66353B22Q050012H</t>
  </si>
  <si>
    <t>陈汉章</t>
  </si>
  <si>
    <t>ASHZ66353B22Q050016K</t>
  </si>
  <si>
    <t>陈放香</t>
  </si>
  <si>
    <t>ASHZ66353B22Q050015Q</t>
  </si>
  <si>
    <t>陈胜忠</t>
  </si>
  <si>
    <t>ASHZ66353B22Q050014V</t>
  </si>
  <si>
    <t>陈美钦</t>
  </si>
  <si>
    <t>ASHZ66353B22Q050009L</t>
  </si>
  <si>
    <t>陈越明</t>
  </si>
  <si>
    <t>ASHZ66353B22Q050013B</t>
  </si>
  <si>
    <t>柚子、龙眼、芒果</t>
  </si>
  <si>
    <t>陈招杰</t>
  </si>
  <si>
    <t>ASHZ66353B22Q050007R</t>
  </si>
  <si>
    <t>陈胜权</t>
  </si>
  <si>
    <t>ASHZ66353B22Q0500080</t>
  </si>
  <si>
    <t>陈梅坤</t>
  </si>
  <si>
    <t>ASHZ66353B22Q050017E</t>
  </si>
  <si>
    <t>陈镇坤</t>
  </si>
  <si>
    <t>ASHZ66353B22Q050011M</t>
  </si>
  <si>
    <t>广东省深圳市光明区马田街道马山头社区新阳光农教科普实践基地05-9地块</t>
  </si>
  <si>
    <t>深圳市新阳光农业教育发展有限公司</t>
  </si>
  <si>
    <t>水稻</t>
  </si>
  <si>
    <t>ASHZ66349222Q050000H</t>
  </si>
  <si>
    <t>ASHZ66353B22Q050004O</t>
  </si>
  <si>
    <t>西瓜</t>
  </si>
  <si>
    <t>ASHZ66368622Q050001U</t>
  </si>
  <si>
    <t>广东省深圳市光明区马田街道马山头社区新阳光农教科普实践基地05-1-2-5-6-7地块</t>
  </si>
  <si>
    <t>ASHZ66387222Q050002Q</t>
  </si>
  <si>
    <t>ASHZ66349222Q050001D</t>
  </si>
  <si>
    <t>广东省深圳市深汕合作区鮜门镇红泉村新径村</t>
  </si>
  <si>
    <t>蒋少贤</t>
  </si>
  <si>
    <t>ASHZ66349222Q050002N</t>
  </si>
  <si>
    <t>广东省深圳市深汕合作区鮜门镇红泉村石牌村</t>
  </si>
  <si>
    <t>赖振明</t>
  </si>
  <si>
    <t>ASHZ66349222Q050003W</t>
  </si>
  <si>
    <t>赖振海</t>
  </si>
  <si>
    <t>ASHZ66349222Q050004S</t>
  </si>
  <si>
    <t>ASHZ66353B22Q050018Z</t>
  </si>
  <si>
    <t>西瓜和香瓜</t>
  </si>
  <si>
    <t>广东省韶关市曲江区大塘镇塘口村委会土村</t>
  </si>
  <si>
    <t>深圳市会达农副产品实业有限公司</t>
  </si>
  <si>
    <t>ASHZ10168622Q050000E</t>
  </si>
  <si>
    <t>ASHZ10187222Q050003J</t>
  </si>
  <si>
    <t>小白菜、菜心等叶菜</t>
  </si>
  <si>
    <t>上海青、奶白等叶菜</t>
  </si>
  <si>
    <t>ASHZ10187222Q050000O</t>
  </si>
  <si>
    <t>芥兰、菜心等</t>
  </si>
  <si>
    <t>广东省深圳市坪山区24-12、24-13、24-14、24-16</t>
  </si>
  <si>
    <t>ASHZ66387222Q050004B</t>
  </si>
  <si>
    <t>广东省深圳市光明区马田街道石围社区石头山基地</t>
  </si>
  <si>
    <t>深圳市热带园农业新技术有限公司</t>
  </si>
  <si>
    <t>ASHZ66387222Q050003C</t>
  </si>
  <si>
    <t>ASHZ66353B22Q050019T</t>
  </si>
  <si>
    <t>ASHZ66368622Q050002Q</t>
  </si>
  <si>
    <t>广东省惠州市博罗县柏塘镇富新村绿保康蔬菜基地</t>
  </si>
  <si>
    <t>深圳市绿保康餐饮管理有限公司</t>
  </si>
  <si>
    <t>ASHZ10168622Q050001H</t>
  </si>
  <si>
    <t>ASHZ10187222Q050002T</t>
  </si>
  <si>
    <t>广东省江门市新会区司前镇司前村委会</t>
  </si>
  <si>
    <t>ASHZ10187222Q050001E</t>
  </si>
  <si>
    <t>广东省惠州市惠阳区永湖镇乌坭埔村</t>
  </si>
  <si>
    <t>深圳市惠实康农业开发有限公司</t>
  </si>
  <si>
    <t>ASHZ66187222Q050004B</t>
  </si>
  <si>
    <t>ASHZ66387222Q050008Z</t>
  </si>
  <si>
    <t>ASHZ66368622Q050005S</t>
  </si>
  <si>
    <t>广东省深圳市深汕合作区鹅埠镇西南村</t>
  </si>
  <si>
    <t>深圳市深汕特别合作区土地资产运营管理服务有限公司</t>
  </si>
  <si>
    <t>ASHZ66368622Q050003N</t>
  </si>
  <si>
    <t>ASHZ66387222Q050006N</t>
  </si>
  <si>
    <t>红薯</t>
  </si>
  <si>
    <t>ASHZ66349222Q050005B</t>
  </si>
  <si>
    <t>广东省深圳市坪山区龙田街道KZCB-049国有储备地、大水湾42.5-146.7</t>
  </si>
  <si>
    <t>深圳富庆生态科技有限公司</t>
  </si>
  <si>
    <t>ASHZ66349222Q050006X</t>
  </si>
  <si>
    <t>ASHZ66368622Q050004W</t>
  </si>
  <si>
    <t>ASHZ66387222Q050007M</t>
  </si>
  <si>
    <t>广东省深圳市光明区新湖街道羌下社区种植基地03-7H、03-7I地块</t>
  </si>
  <si>
    <t>深圳市宝隆农业有限公司</t>
  </si>
  <si>
    <t>ASHZ66368622Q050006O</t>
  </si>
  <si>
    <t>ASHZ66387222Q050005O</t>
  </si>
  <si>
    <t>广东省广州市增城市棠厦村蔬菜基地</t>
  </si>
  <si>
    <t>ASHZ10187222Q050004Z</t>
  </si>
  <si>
    <t>深圳市坪山区竹坑乡罗庚丘村黄梨园菜场</t>
  </si>
  <si>
    <t>陈惠珍</t>
  </si>
  <si>
    <t>ASHZ66187222Q050005Z</t>
  </si>
  <si>
    <t>广东省深圳市深汕合作区鹅埠镇水美村</t>
  </si>
  <si>
    <t>ASHZ66349222Q050007G</t>
  </si>
  <si>
    <t>广东省深圳市坪山区大工业片区改造地块号为2-1和2-2</t>
  </si>
  <si>
    <t>深圳市胜利达投资有限公司</t>
  </si>
  <si>
    <t>ASHZ66387222Q050009Y</t>
  </si>
  <si>
    <t>广东省深圳市坪山区24-3、24-4、24-23地块</t>
  </si>
  <si>
    <t>ASHZ66353B22Q050020Q</t>
  </si>
  <si>
    <t>附表3</t>
  </si>
  <si>
    <t>中国人寿财产保险股份有限公司深圳市分公司保费补贴资金明细表</t>
  </si>
  <si>
    <t>中国人寿财产保险股份有限公司深圳市分公司</t>
  </si>
  <si>
    <t>深圳市光明新区光明街道迳口社区</t>
  </si>
  <si>
    <t>华侨城光明欢乐田园（深圳）生态文旅投资有限公司</t>
  </si>
  <si>
    <t>66314199992022440383000002</t>
  </si>
  <si>
    <t>小番茄</t>
  </si>
  <si>
    <t>66314199992022440383000001</t>
  </si>
  <si>
    <t>66311100032022440383000001</t>
  </si>
  <si>
    <t>深圳市深汕特别合作区赤石镇明溪村、碗窑村、圆墩村、赤石村，鹅埠镇下北村、水美村，鲘门镇红泉村、红源村，小漠镇东旺村、元新村埔仔</t>
  </si>
  <si>
    <t>66313110992022440383000001</t>
  </si>
  <si>
    <t>番薯</t>
  </si>
  <si>
    <t>附表4</t>
  </si>
  <si>
    <t>中国平安财产保险股份有限公司深圳分公司保费补贴资金明细表</t>
  </si>
  <si>
    <t>中国平安财产保险股份有限公司深圳分公司</t>
  </si>
  <si>
    <t>广东省汕尾市陆丰市八万镇新葫村民委员会山下村</t>
  </si>
  <si>
    <t>深圳市正合食品有限公司</t>
  </si>
  <si>
    <t>10569001400000260550</t>
  </si>
  <si>
    <t>菠萝蜜</t>
  </si>
  <si>
    <t>10569001400000260551</t>
  </si>
  <si>
    <t>广东省汕尾市陆丰市八万镇新葫村民委会山下村</t>
  </si>
  <si>
    <t>10569001400000260552</t>
  </si>
  <si>
    <t>菠菜</t>
  </si>
  <si>
    <t>广东省深圳市龙岗区龙岗街道龙东社区东升新路大围菜篮子加工基地1栋1-4号、5-8号、20-24号、25-34号、2栋1-2号、9-12号、17-20号、21-24号</t>
  </si>
  <si>
    <t>深圳市安利康食品有限公司</t>
  </si>
  <si>
    <t>10569001400000262905</t>
  </si>
  <si>
    <t>10569001400000262942</t>
  </si>
  <si>
    <t>茄子</t>
  </si>
  <si>
    <t>广东省深圳市宝安区松岗街道燕川社区大道北端老虎坑环境园旁、沙井街道凤凰社区福永镇石场附近</t>
  </si>
  <si>
    <t>深圳市寰通农产品有限公司</t>
  </si>
  <si>
    <t>10569001400000263450</t>
  </si>
  <si>
    <t>菠菜等</t>
  </si>
  <si>
    <t>广东省深圳市宝安区松岗街道燕川社区大道北端老虎坑环境园旁、沙井街道凤凰社区福永镇石场附近、公明镇玉律村委会塘田地段</t>
  </si>
  <si>
    <t>10569001400000263801</t>
  </si>
  <si>
    <t>蔬菜园艺作物</t>
  </si>
  <si>
    <t>广东省深圳市龙岗区坪地街道年丰社区</t>
  </si>
  <si>
    <t>10569001400000263699</t>
  </si>
  <si>
    <t>10569001400000263738</t>
  </si>
  <si>
    <t>10569001400000263714</t>
  </si>
  <si>
    <t>10569001400000263740</t>
  </si>
  <si>
    <t>西红柿</t>
  </si>
  <si>
    <t>广东省深圳市南山区西丽街道麻勘羊台山长坑仔</t>
  </si>
  <si>
    <t>余杰</t>
  </si>
  <si>
    <t>10569001400000264906</t>
  </si>
  <si>
    <t>广东省深圳市南山区南山街道荔山工业园南山边坡</t>
  </si>
  <si>
    <t>深圳市绿百年农业开发有限公司</t>
  </si>
  <si>
    <t>10569001400000264828</t>
  </si>
  <si>
    <t>广东省深圳市宝安区西乡街道黄麻布社区阿婆山州十路宝石园艺后方</t>
  </si>
  <si>
    <t>深圳田田农园农业科技有限公司</t>
  </si>
  <si>
    <t>10569001400000265263</t>
  </si>
  <si>
    <t>玉米</t>
  </si>
  <si>
    <t>10569001400000265309</t>
  </si>
  <si>
    <t>番薯叶</t>
  </si>
  <si>
    <t>10569001400000265261</t>
  </si>
  <si>
    <t>荔枝等</t>
  </si>
  <si>
    <t>10569001400000265262</t>
  </si>
  <si>
    <t>广东省深圳市龙岗区宝龙街道龙新社区</t>
  </si>
  <si>
    <t>深圳市华龙达农业科技有限公司</t>
  </si>
  <si>
    <t>10569001400000266659</t>
  </si>
  <si>
    <t>广东省深圳市南山区西丽街道白芒社区西丽果场</t>
  </si>
  <si>
    <t>深圳市南荔王果业中心</t>
  </si>
  <si>
    <t>10569001400000266569</t>
  </si>
  <si>
    <t>广东省深圳市深汕特别合作区沙浦心地块、金兴围交界地块、金兴围地块、红源村塘尾下侧地块</t>
  </si>
  <si>
    <t>10569001400000269241</t>
  </si>
  <si>
    <t>广东省深圳市宝安区福永街道怀德怀德翠岗东区马花山果园</t>
  </si>
  <si>
    <t>潘志超</t>
  </si>
  <si>
    <t>10569001400000269812</t>
  </si>
  <si>
    <t>广东省湛江市雷州市纪家镇包金村村前田地</t>
  </si>
  <si>
    <t>深圳市昶裕隆实业有限公司</t>
  </si>
  <si>
    <t>10569001400000275697</t>
  </si>
  <si>
    <t>广东省东莞市塘厦镇林村</t>
  </si>
  <si>
    <t>10569001400000275833</t>
  </si>
  <si>
    <t>露天叶菜</t>
  </si>
  <si>
    <t>广东省深圳市深汕特别合作区鹅埠镇杨安村</t>
  </si>
  <si>
    <t>刘钟远</t>
  </si>
  <si>
    <t>10569001400000275939</t>
  </si>
  <si>
    <t>广东省韶关市始兴县澄江镇暖田村A区</t>
  </si>
  <si>
    <t>深圳成武金石农业开发有限公司</t>
  </si>
  <si>
    <t>10569001400000276343</t>
  </si>
  <si>
    <t>杭白菜</t>
  </si>
  <si>
    <t>10569001400000276345</t>
  </si>
  <si>
    <t>鸡毛菜、杭白菜</t>
  </si>
  <si>
    <t>广东省深圳市大鹏新区布新-水头社区27-2、27-3地块</t>
  </si>
  <si>
    <t>深圳市农科蔬菜科技有限公司</t>
  </si>
  <si>
    <t>10569001400000278703</t>
  </si>
  <si>
    <t>番茄</t>
  </si>
  <si>
    <t>10569001400000278715</t>
  </si>
  <si>
    <t>生菜</t>
  </si>
  <si>
    <t>广东省深圳市南山区西丽街道麻勘村学斗5号地</t>
  </si>
  <si>
    <t>张伟良</t>
  </si>
  <si>
    <t>10569001400000281852</t>
  </si>
  <si>
    <t>广东省深圳市宝安区翠岗东区西部物流果园</t>
  </si>
  <si>
    <t>深圳市怀德股份合作公司</t>
  </si>
  <si>
    <t>10569011400000284651</t>
  </si>
  <si>
    <t>广东省清远市阳山县黎埠镇大龙村</t>
  </si>
  <si>
    <t>望家欢农产品集团有限公司</t>
  </si>
  <si>
    <t>10569011400000284345</t>
  </si>
  <si>
    <t>广东省深圳市深汕特别合作区赤石镇大安三角坑以西</t>
  </si>
  <si>
    <t>冯大广</t>
  </si>
  <si>
    <t>10569011400000285314</t>
  </si>
  <si>
    <t>柚子树</t>
  </si>
  <si>
    <t>广东省深圳市深汕特别合作区赤石镇新里村</t>
  </si>
  <si>
    <t>陈强</t>
  </si>
  <si>
    <t>茶叶</t>
  </si>
  <si>
    <t>10569011400000286624</t>
  </si>
  <si>
    <t>广东省深圳市坪山新区坪山街道田心居委水祖坑村</t>
  </si>
  <si>
    <t>许小静</t>
  </si>
  <si>
    <t>10569011400000297551</t>
  </si>
  <si>
    <t>广东省深圳市深汕特别合作区赤石镇大安村</t>
  </si>
  <si>
    <t>广东润生有机农业科技有限公司</t>
  </si>
  <si>
    <t>10569011400000302686</t>
  </si>
  <si>
    <t>广东省惠州市惠阳区沙田镇东澳村园背附近</t>
  </si>
  <si>
    <t>深圳市俊隆果菜农业技术开发有限公司</t>
  </si>
  <si>
    <t>10569011400000316544</t>
  </si>
  <si>
    <t>小白菜、青菜</t>
  </si>
  <si>
    <t>广东省深圳市南山区西丽新围片区西北部</t>
  </si>
  <si>
    <t>深圳高尚农林业科技有限公司</t>
  </si>
  <si>
    <t>10569011400000318805</t>
  </si>
  <si>
    <t>10569011400000319187</t>
  </si>
  <si>
    <t>2022.10.26</t>
  </si>
  <si>
    <t>广东省深圳市光明区光明街道迳口社区迳口路</t>
  </si>
  <si>
    <t>深圳洁田模式生物科技有限公司</t>
  </si>
  <si>
    <t>10569011400000326579</t>
  </si>
  <si>
    <t>洪加宣</t>
  </si>
  <si>
    <t>10569011400000327753</t>
  </si>
  <si>
    <t>刘伟斌</t>
  </si>
  <si>
    <t>10569011400000329080</t>
  </si>
  <si>
    <t>刘佑辉</t>
  </si>
  <si>
    <t>10569011400000329140</t>
  </si>
  <si>
    <t>广东省深圳市宝安区石岩街道浪心社区居民委员会</t>
  </si>
  <si>
    <t>深圳市胜尚园艺有限公司</t>
  </si>
  <si>
    <t>10569011400000325194</t>
  </si>
  <si>
    <t>广东省深圳市深汕特别合作区鹅埠镇新园村民委员会</t>
  </si>
  <si>
    <t>鹅埠镇新园村村民委员会王家顺等8户</t>
  </si>
  <si>
    <t>10569011400000343659</t>
  </si>
  <si>
    <t>广东省深圳市龙岗区南湾街道樟树布社区坳背长窝地块
广东省深圳市南山区西丽街道麻磡村果园</t>
  </si>
  <si>
    <t>吴北如</t>
  </si>
  <si>
    <t>10569011400000344640</t>
  </si>
  <si>
    <t>广东省深圳市深汕特别合作区鹅埠镇上北村委上径村</t>
  </si>
  <si>
    <t>深汕特别合作区正好生态农业专业合作社</t>
  </si>
  <si>
    <t>10569011400000347594</t>
  </si>
  <si>
    <t>陈永华</t>
  </si>
  <si>
    <t>10569011400000351148</t>
  </si>
  <si>
    <t>广东省清远市连州市西江镇高山工区二林班2、3小班</t>
  </si>
  <si>
    <t>深圳市嘉农现代农业发展有限公司</t>
  </si>
  <si>
    <t>10569011400000354256</t>
  </si>
  <si>
    <t>广东省深圳市大鹏新区银滩路19号科普特生态园内P9-P16、C4地块</t>
  </si>
  <si>
    <t>中农美蔬（深圳）科技有限公司</t>
  </si>
  <si>
    <t>10569011400000356819</t>
  </si>
  <si>
    <t>广东省深圳市深汕特别合作区赤石镇新联村</t>
  </si>
  <si>
    <t>陈荣华</t>
  </si>
  <si>
    <t>10569011400000367629</t>
  </si>
  <si>
    <t>广东省深圳市深汕特别合作区鹅埠镇下北村</t>
  </si>
  <si>
    <t>曾泽荣</t>
  </si>
  <si>
    <t>10569011400000369836</t>
  </si>
  <si>
    <t>广东省深圳市深汕特别合作区鮜门镇红源村</t>
  </si>
  <si>
    <t>10569011400000373742</t>
  </si>
  <si>
    <t>10569011400000373769</t>
  </si>
  <si>
    <t>彭火万</t>
  </si>
  <si>
    <t>10569011400000373738</t>
  </si>
  <si>
    <t>广东省深圳市南山区塘朗村塘朗山</t>
  </si>
  <si>
    <t>深圳市西丽畔农科有限公司</t>
  </si>
  <si>
    <t>10569011400000376104</t>
  </si>
  <si>
    <t>广东省深圳市坪山新区横塘路</t>
  </si>
  <si>
    <t>深圳市利兴源农产品配送有限公司</t>
  </si>
  <si>
    <t>10569011400000375940</t>
  </si>
  <si>
    <t>广东省深圳市宝安区福永力顿纽扣公司旁</t>
  </si>
  <si>
    <t>10569011400000376105</t>
  </si>
  <si>
    <t>广东省深圳市深汕特别合作区鹅埠镇上北村委南坑尾村</t>
  </si>
  <si>
    <t>蔡汉文</t>
  </si>
  <si>
    <t>10569011400000382767</t>
  </si>
  <si>
    <t>丝瓜</t>
  </si>
  <si>
    <t>10569011400000382765</t>
  </si>
  <si>
    <t>广东省广州市增城区荔城街道棠厦村</t>
  </si>
  <si>
    <t>10569011400000390662</t>
  </si>
  <si>
    <t>菜心、空心菜、芥兰等</t>
  </si>
  <si>
    <t>10569011400000390566</t>
  </si>
  <si>
    <t>广东省河源市源城区埔前镇南陂村</t>
  </si>
  <si>
    <t>10569011400000393814</t>
  </si>
  <si>
    <t>韭菜、小青菜、毛菜等</t>
  </si>
  <si>
    <t>10569011400000393835</t>
  </si>
  <si>
    <t>10569011400000393813</t>
  </si>
  <si>
    <t>广东省深圳市深汕特别合作区鹅埠镇下北村委下完村</t>
  </si>
  <si>
    <t>深圳市深汕特别合作区下北食品有限公司</t>
  </si>
  <si>
    <t>10569011400000398336</t>
  </si>
  <si>
    <t>广东省深圳市深汕特别合作区赤石镇明溪村</t>
  </si>
  <si>
    <t>10569011400000398361</t>
  </si>
  <si>
    <t>洪伟坤</t>
  </si>
  <si>
    <t>10569001400000398626</t>
  </si>
  <si>
    <t>柑桔</t>
  </si>
  <si>
    <t>10569001400000398632</t>
  </si>
  <si>
    <t>10569001400000398745</t>
  </si>
  <si>
    <t>广东省深圳市深汕特别合作区赤石镇新里村、大安村</t>
  </si>
  <si>
    <t>黄楚锡</t>
  </si>
  <si>
    <t>10569001400000399597</t>
  </si>
  <si>
    <t>广东省深圳市深汕特别合作区鹅埠镇新园村</t>
  </si>
  <si>
    <t>鹅埠镇新园村村民委员会王家顺等11户</t>
  </si>
  <si>
    <t>10569001400000402232</t>
  </si>
  <si>
    <t>10569001400000399658</t>
  </si>
  <si>
    <t>鹅埠镇下北村村民委员会梁启华等14户</t>
  </si>
  <si>
    <t>10569001400000403076</t>
  </si>
  <si>
    <t>广东省深圳市光明新区光明街道径口社区华侨城光明欢乐田园</t>
  </si>
  <si>
    <t>10569011400000406218</t>
  </si>
  <si>
    <t>附表5</t>
  </si>
  <si>
    <t>太平财产保险有限公司深圳分公司保费补贴资金明细表</t>
  </si>
  <si>
    <t>太平财产保险有限公司深圳分公司</t>
  </si>
  <si>
    <t>深圳市光明区新湖街道新羌社区新屋村</t>
  </si>
  <si>
    <t>深圳市绿田农业开发有限公司</t>
  </si>
  <si>
    <t>6201014A720210000001</t>
  </si>
  <si>
    <t>泥蒿、红薯尖、香菜、菠菜等</t>
  </si>
  <si>
    <t>深汕特别合作区赤石镇大安村</t>
  </si>
  <si>
    <t>62007145620210000001</t>
  </si>
  <si>
    <t>火龙果、百香果、释迦、嘉保宝果</t>
  </si>
  <si>
    <t>深圳市光明区光明街道白花社区三佰块、换流站西侧</t>
  </si>
  <si>
    <t>深圳市白花绿色农业生态科技有限公司</t>
  </si>
  <si>
    <t>62010145620220000001</t>
  </si>
  <si>
    <t>62010145620220000002</t>
  </si>
  <si>
    <t>62010146420220000001</t>
  </si>
  <si>
    <t>6201014A720220000003</t>
  </si>
  <si>
    <t>6201014A720220000004</t>
  </si>
  <si>
    <t>深圳市大鹏新区大鹏街道鹏城社区26-2、26-3、26-4、26-18地块</t>
  </si>
  <si>
    <t>中国农业科学院深圳基因研究所</t>
  </si>
  <si>
    <t>62007145620220000001</t>
  </si>
  <si>
    <t>62007146620220000006</t>
  </si>
  <si>
    <t>深圳华大生命科学研究院</t>
  </si>
  <si>
    <t>62007146620220000002</t>
  </si>
  <si>
    <t>深圳市大鹏新区大鹏街道布新-水头社区27-2、27-3地块</t>
  </si>
  <si>
    <t>深圳市深业农科智慧农业发展有限公司</t>
  </si>
  <si>
    <t>6200714A720220000001</t>
  </si>
  <si>
    <t>6200714A720220000002</t>
  </si>
  <si>
    <t>深圳市大鹏新区大鹏街道科普特生态农业园</t>
  </si>
  <si>
    <t>深圳市轩林农业发展有限公司</t>
  </si>
  <si>
    <t>6200714A720220000003</t>
  </si>
  <si>
    <t>6200714A720220000004</t>
  </si>
  <si>
    <t>深圳市光明区新湖街道03-7K、03-7N地块</t>
  </si>
  <si>
    <t>深圳市安农生物科技有限公司</t>
  </si>
  <si>
    <t>62026146620220000002</t>
  </si>
  <si>
    <t>水稻制种</t>
  </si>
  <si>
    <t>62026143820220000002</t>
  </si>
  <si>
    <t>深圳市深汕特别合作区赤石镇新里村委会</t>
  </si>
  <si>
    <t>深圳市深汕特别合作区深业锦农生态发展有限公司</t>
  </si>
  <si>
    <t>62015146620220000001</t>
  </si>
  <si>
    <t>深圳市深汕特别合作区鹅埠镇西湖村</t>
  </si>
  <si>
    <t>罗佛钱</t>
  </si>
  <si>
    <t>62007146420220000001</t>
  </si>
  <si>
    <t>深圳市深汕特别合作区鹅埠镇新园村</t>
  </si>
  <si>
    <t>62007146420220000002</t>
  </si>
  <si>
    <t>深圳市宝安区石岩社区石岩料坑农业基地</t>
  </si>
  <si>
    <t>邱昌封</t>
  </si>
  <si>
    <t>62010145620220000003</t>
  </si>
  <si>
    <t>深圳市深汕特别合作区鹅埠镇鹅埠村委会</t>
  </si>
  <si>
    <t>鹅埠镇范流民等15户水稻种植户</t>
  </si>
  <si>
    <t>62007146620220000001</t>
  </si>
  <si>
    <t>鹅埠镇张坤荣等9户水稻种植户</t>
  </si>
  <si>
    <t>62007146620220000003</t>
  </si>
  <si>
    <t>深圳市深汕合作区鹅埠镇鹅埠村</t>
  </si>
  <si>
    <t>鹅埠镇范流民等35户水稻种植户</t>
  </si>
  <si>
    <t>62021146620220000002</t>
  </si>
  <si>
    <t>鹅埠镇方玉荣等130户水稻种植户</t>
  </si>
  <si>
    <t>62021146620220000003</t>
  </si>
  <si>
    <t>深圳市深汕特别合作区赤石镇大安村委会</t>
  </si>
  <si>
    <t>赤石镇彭展雄等14户玉米种植户</t>
  </si>
  <si>
    <t>62007146420220000003</t>
  </si>
  <si>
    <t>赤石镇张汉文等10户水稻种植户</t>
  </si>
  <si>
    <t>62007146620220000004</t>
  </si>
  <si>
    <t>赤石镇曹观标等21户玉米种植户</t>
  </si>
  <si>
    <t>62021146420220000001</t>
  </si>
  <si>
    <t>赤石镇赖荣超等79户水稻种植户</t>
  </si>
  <si>
    <t>62021146620220000005</t>
  </si>
  <si>
    <t>深圳市深汕特别合作区鹅埠镇水美村委会</t>
  </si>
  <si>
    <t>刘威</t>
  </si>
  <si>
    <t>62007142820220000001</t>
  </si>
  <si>
    <t>62007146620220000005</t>
  </si>
  <si>
    <t>62021142820220000001</t>
  </si>
  <si>
    <t>62021146620220000004</t>
  </si>
  <si>
    <t>深圳市深汕特别合作区赤石镇明热村</t>
  </si>
  <si>
    <t>刘利国</t>
  </si>
  <si>
    <t>62021146620220000006</t>
  </si>
  <si>
    <t>深圳市深汕特别合作区赤石镇新联厦围村</t>
  </si>
  <si>
    <t>62021146620220000001</t>
  </si>
  <si>
    <t>深圳市宝安区福永街道凤凰社区居委会寰通福永菜场</t>
  </si>
  <si>
    <t>阮勇深</t>
  </si>
  <si>
    <t>62026145620220000002</t>
  </si>
  <si>
    <t>深圳市龙岗区坪地街道寰通坪地菜场</t>
  </si>
  <si>
    <t>陈伟波</t>
  </si>
  <si>
    <t>62026145620220000003</t>
  </si>
  <si>
    <t>附表6</t>
  </si>
  <si>
    <t>国任财产保险股份有限公司深圳分公司保费补贴资金明细表</t>
  </si>
  <si>
    <t xml:space="preserve">是否补贴     </t>
  </si>
  <si>
    <t>国任财产保险股份有限公司深圳分公司</t>
  </si>
  <si>
    <t>广东省惠州市博罗县杨村镇新前村委会岭下村</t>
  </si>
  <si>
    <t>惠州市鸣丰家禽有限公司</t>
  </si>
  <si>
    <t>肉鸡</t>
  </si>
  <si>
    <t>62209898032JF500001</t>
  </si>
  <si>
    <t>62209898032JF500002</t>
  </si>
  <si>
    <t>62209898032JF500003</t>
  </si>
  <si>
    <t>62209898032JF500004</t>
  </si>
  <si>
    <t>62209898032JF500005</t>
  </si>
  <si>
    <t>62209898032JF500006</t>
  </si>
  <si>
    <t>62209898032JF500007</t>
  </si>
  <si>
    <t>62209898032JF500008</t>
  </si>
  <si>
    <t>广东省深圳市光明新区新湖街道新羌社区北岗菜场北15号03-6地块</t>
  </si>
  <si>
    <t>深圳市双晖农业科技有限公司</t>
  </si>
  <si>
    <t>6210969002884000001</t>
  </si>
  <si>
    <t>芥蓝</t>
  </si>
  <si>
    <t>杂菜</t>
  </si>
  <si>
    <t>深圳市光明新区新湖街道新羌社区北岗菜场北15号03-6地块</t>
  </si>
  <si>
    <t>6210969002884000002</t>
  </si>
  <si>
    <t>杂菜叶类</t>
  </si>
  <si>
    <t>深圳市光明新区新湖街道新羌社区北岗菜场北15号03-7地块</t>
  </si>
  <si>
    <t>6210969002882000001</t>
  </si>
  <si>
    <t>62209690028YA500002</t>
  </si>
  <si>
    <t>广东省惠州市惠城区水口街道三联村委会</t>
  </si>
  <si>
    <t>62209898028SA500001</t>
  </si>
  <si>
    <t>62209898028YA500001</t>
  </si>
  <si>
    <t>广东省惠州市惠城区马安镇新群村委会</t>
  </si>
  <si>
    <t>广东鑫益源生态农业养殖有限公司</t>
  </si>
  <si>
    <t>62209690032JF500001</t>
  </si>
  <si>
    <t>62209690032JF500002</t>
  </si>
  <si>
    <t>62209690032JF500003</t>
  </si>
  <si>
    <t>62209690032JF500004</t>
  </si>
  <si>
    <t>62209690032JF500005</t>
  </si>
  <si>
    <t>62209690032JF500006</t>
  </si>
  <si>
    <t>62209690032JF500007</t>
  </si>
  <si>
    <t>62209690032JF500008</t>
  </si>
  <si>
    <t>62209690032JF500009</t>
  </si>
  <si>
    <t>62209690032JF500010</t>
  </si>
  <si>
    <t>6220989803245000001</t>
  </si>
  <si>
    <t>6220989803245000002</t>
  </si>
  <si>
    <t>6220989803245000003</t>
  </si>
  <si>
    <t>6220989803245000004</t>
  </si>
  <si>
    <t>6220989803245000005</t>
  </si>
  <si>
    <t>6220989803245000006</t>
  </si>
  <si>
    <t>阳江市阳春市岗美镇轮水村</t>
  </si>
  <si>
    <t>广东智澳农业科技有限公司</t>
  </si>
  <si>
    <t>6210969002882000002</t>
  </si>
  <si>
    <t>坚果</t>
  </si>
  <si>
    <t>深圳双龙园艺(龙岗区浪背村菜场5号)</t>
  </si>
  <si>
    <t>深圳市京联华灌溉设备有限公司</t>
  </si>
  <si>
    <t>6210902002884000005</t>
  </si>
  <si>
    <t>62209020028C5500001</t>
  </si>
  <si>
    <t>深圳市同乐农业科技有限公司</t>
  </si>
  <si>
    <t>6210902002884000006</t>
  </si>
  <si>
    <t>深圳市大鹏新区大鹏办事处鹏城社区26-5、6、7、8、9、10、11、13、15</t>
  </si>
  <si>
    <t>深圳市旺泰佳农业开发有限公司</t>
  </si>
  <si>
    <t>6210902002884000004</t>
  </si>
  <si>
    <t>6210902002884000003</t>
  </si>
  <si>
    <t>6210902002884000002</t>
  </si>
  <si>
    <t>辣椒/瓜类蔬菜</t>
  </si>
  <si>
    <t>6210902002884000001</t>
  </si>
  <si>
    <t>6210902002882000001</t>
  </si>
  <si>
    <t>深圳市光明新区新湖街道新羌社区北岗菜场北15号26-5、7、8、9、10、11、13、15地块</t>
  </si>
  <si>
    <t>6210902002874000001</t>
  </si>
  <si>
    <t>广东省河源市连平县隆街镇河角坪村</t>
  </si>
  <si>
    <t>深圳市五丰泰农业投资股份有限公司</t>
  </si>
  <si>
    <t>6210902003241000001</t>
  </si>
  <si>
    <t>广东省-河源市-连平县-隆街镇</t>
  </si>
  <si>
    <t>6210902003240000001</t>
  </si>
  <si>
    <t>6210902003239000001</t>
  </si>
</sst>
</file>

<file path=xl/styles.xml><?xml version="1.0" encoding="utf-8"?>
<styleSheet xmlns="http://schemas.openxmlformats.org/spreadsheetml/2006/main">
  <numFmts count="8">
    <numFmt numFmtId="176" formatCode="#,##0.00_ "/>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7" formatCode="0.0%"/>
    <numFmt numFmtId="178" formatCode="yyyy/m/d;@"/>
    <numFmt numFmtId="179" formatCode="0.00_ "/>
  </numFmts>
  <fonts count="29">
    <font>
      <sz val="11"/>
      <color theme="1"/>
      <name val="宋体"/>
      <charset val="134"/>
      <scheme val="minor"/>
    </font>
    <font>
      <b/>
      <sz val="11"/>
      <color theme="1"/>
      <name val="宋体"/>
      <charset val="134"/>
    </font>
    <font>
      <sz val="11"/>
      <color theme="1"/>
      <name val="黑体"/>
      <charset val="134"/>
    </font>
    <font>
      <sz val="9"/>
      <color theme="1"/>
      <name val="宋体"/>
      <charset val="134"/>
    </font>
    <font>
      <sz val="11"/>
      <color theme="1"/>
      <name val="宋体"/>
      <charset val="134"/>
    </font>
    <font>
      <b/>
      <sz val="14"/>
      <color theme="1"/>
      <name val="宋体"/>
      <charset val="134"/>
    </font>
    <font>
      <sz val="9"/>
      <name val="宋体"/>
      <charset val="134"/>
    </font>
    <font>
      <sz val="9"/>
      <color rgb="FF000000"/>
      <name val="宋体"/>
      <charset val="134"/>
    </font>
    <font>
      <sz val="11"/>
      <color rgb="FFFF0000"/>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sz val="11"/>
      <color theme="1"/>
      <name val="宋体"/>
      <charset val="0"/>
      <scheme val="minor"/>
    </font>
    <font>
      <i/>
      <sz val="11"/>
      <color rgb="FF7F7F7F"/>
      <name val="宋体"/>
      <charset val="0"/>
      <scheme val="minor"/>
    </font>
    <font>
      <sz val="11"/>
      <color rgb="FF9C6500"/>
      <name val="宋体"/>
      <charset val="0"/>
      <scheme val="minor"/>
    </font>
    <font>
      <b/>
      <sz val="11"/>
      <color rgb="FFFFFFFF"/>
      <name val="宋体"/>
      <charset val="0"/>
      <scheme val="minor"/>
    </font>
    <font>
      <b/>
      <sz val="11"/>
      <color theme="1"/>
      <name val="宋体"/>
      <charset val="0"/>
      <scheme val="minor"/>
    </font>
    <font>
      <b/>
      <sz val="11"/>
      <color theme="3"/>
      <name val="宋体"/>
      <charset val="134"/>
      <scheme val="minor"/>
    </font>
    <font>
      <b/>
      <sz val="13"/>
      <color theme="3"/>
      <name val="宋体"/>
      <charset val="134"/>
      <scheme val="minor"/>
    </font>
    <font>
      <u/>
      <sz val="11"/>
      <color rgb="FF800080"/>
      <name val="宋体"/>
      <charset val="0"/>
      <scheme val="minor"/>
    </font>
    <font>
      <u/>
      <sz val="11"/>
      <color rgb="FF0000FF"/>
      <name val="宋体"/>
      <charset val="0"/>
      <scheme val="minor"/>
    </font>
    <font>
      <b/>
      <sz val="18"/>
      <color theme="3"/>
      <name val="宋体"/>
      <charset val="134"/>
      <scheme val="minor"/>
    </font>
    <font>
      <b/>
      <sz val="15"/>
      <color theme="3"/>
      <name val="宋体"/>
      <charset val="134"/>
      <scheme val="minor"/>
    </font>
    <font>
      <b/>
      <sz val="11"/>
      <color rgb="FFFA7D00"/>
      <name val="宋体"/>
      <charset val="0"/>
      <scheme val="minor"/>
    </font>
    <font>
      <b/>
      <sz val="11"/>
      <color rgb="FF3F3F3F"/>
      <name val="宋体"/>
      <charset val="0"/>
      <scheme val="minor"/>
    </font>
    <font>
      <sz val="11"/>
      <color rgb="FFFA7D00"/>
      <name val="宋体"/>
      <charset val="0"/>
      <scheme val="minor"/>
    </font>
    <font>
      <sz val="11"/>
      <color rgb="FF006100"/>
      <name val="宋体"/>
      <charset val="0"/>
      <scheme val="minor"/>
    </font>
    <font>
      <b/>
      <sz val="9"/>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CC99"/>
        <bgColor indexed="64"/>
      </patternFill>
    </fill>
    <fill>
      <patternFill patternType="solid">
        <fgColor rgb="FFFFC7CE"/>
        <bgColor indexed="64"/>
      </patternFill>
    </fill>
    <fill>
      <patternFill patternType="solid">
        <fgColor theme="8"/>
        <bgColor indexed="64"/>
      </patternFill>
    </fill>
    <fill>
      <patternFill patternType="solid">
        <fgColor theme="8" tint="0.799981688894314"/>
        <bgColor indexed="64"/>
      </patternFill>
    </fill>
    <fill>
      <patternFill patternType="solid">
        <fgColor theme="5"/>
        <bgColor indexed="64"/>
      </patternFill>
    </fill>
    <fill>
      <patternFill patternType="solid">
        <fgColor theme="6" tint="0.799981688894314"/>
        <bgColor indexed="64"/>
      </patternFill>
    </fill>
    <fill>
      <patternFill patternType="solid">
        <fgColor rgb="FFFFEB9C"/>
        <bgColor indexed="64"/>
      </patternFill>
    </fill>
    <fill>
      <patternFill patternType="solid">
        <fgColor rgb="FFA5A5A5"/>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6"/>
        <bgColor indexed="64"/>
      </patternFill>
    </fill>
    <fill>
      <patternFill patternType="solid">
        <fgColor theme="4" tint="0.399975585192419"/>
        <bgColor indexed="64"/>
      </patternFill>
    </fill>
    <fill>
      <patternFill patternType="solid">
        <fgColor rgb="FFF2F2F2"/>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rgb="FFC6EFCE"/>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7" tint="0.799981688894314"/>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xf numFmtId="42" fontId="0" fillId="0" borderId="0" applyFont="0" applyFill="0" applyBorder="0" applyAlignment="0" applyProtection="0">
      <alignment vertical="center"/>
    </xf>
    <xf numFmtId="0" fontId="12" fillId="8" borderId="0" applyNumberFormat="0" applyBorder="0" applyAlignment="0" applyProtection="0">
      <alignment vertical="center"/>
    </xf>
    <xf numFmtId="0" fontId="9"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2" borderId="0" applyNumberFormat="0" applyBorder="0" applyAlignment="0" applyProtection="0">
      <alignment vertical="center"/>
    </xf>
    <xf numFmtId="0" fontId="10" fillId="4" borderId="0" applyNumberFormat="0" applyBorder="0" applyAlignment="0" applyProtection="0">
      <alignment vertical="center"/>
    </xf>
    <xf numFmtId="43" fontId="0" fillId="0" borderId="0" applyFont="0" applyFill="0" applyBorder="0" applyAlignment="0" applyProtection="0">
      <alignment vertical="center"/>
    </xf>
    <xf numFmtId="0" fontId="11" fillId="15"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6" borderId="12" applyNumberFormat="0" applyFont="0" applyAlignment="0" applyProtection="0">
      <alignment vertical="center"/>
    </xf>
    <xf numFmtId="0" fontId="11" fillId="20" borderId="0" applyNumberFormat="0" applyBorder="0" applyAlignment="0" applyProtection="0">
      <alignment vertical="center"/>
    </xf>
    <xf numFmtId="0" fontId="1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10" applyNumberFormat="0" applyFill="0" applyAlignment="0" applyProtection="0">
      <alignment vertical="center"/>
    </xf>
    <xf numFmtId="0" fontId="18" fillId="0" borderId="10" applyNumberFormat="0" applyFill="0" applyAlignment="0" applyProtection="0">
      <alignment vertical="center"/>
    </xf>
    <xf numFmtId="0" fontId="11" fillId="23" borderId="0" applyNumberFormat="0" applyBorder="0" applyAlignment="0" applyProtection="0">
      <alignment vertical="center"/>
    </xf>
    <xf numFmtId="0" fontId="17" fillId="0" borderId="11" applyNumberFormat="0" applyFill="0" applyAlignment="0" applyProtection="0">
      <alignment vertical="center"/>
    </xf>
    <xf numFmtId="0" fontId="11" fillId="19" borderId="0" applyNumberFormat="0" applyBorder="0" applyAlignment="0" applyProtection="0">
      <alignment vertical="center"/>
    </xf>
    <xf numFmtId="0" fontId="24" fillId="24" borderId="13" applyNumberFormat="0" applyAlignment="0" applyProtection="0">
      <alignment vertical="center"/>
    </xf>
    <xf numFmtId="0" fontId="23" fillId="24" borderId="7" applyNumberFormat="0" applyAlignment="0" applyProtection="0">
      <alignment vertical="center"/>
    </xf>
    <xf numFmtId="0" fontId="15" fillId="10" borderId="8" applyNumberFormat="0" applyAlignment="0" applyProtection="0">
      <alignment vertical="center"/>
    </xf>
    <xf numFmtId="0" fontId="12" fillId="27" borderId="0" applyNumberFormat="0" applyBorder="0" applyAlignment="0" applyProtection="0">
      <alignment vertical="center"/>
    </xf>
    <xf numFmtId="0" fontId="11" fillId="7" borderId="0" applyNumberFormat="0" applyBorder="0" applyAlignment="0" applyProtection="0">
      <alignment vertical="center"/>
    </xf>
    <xf numFmtId="0" fontId="25" fillId="0" borderId="14" applyNumberFormat="0" applyFill="0" applyAlignment="0" applyProtection="0">
      <alignment vertical="center"/>
    </xf>
    <xf numFmtId="0" fontId="16" fillId="0" borderId="9" applyNumberFormat="0" applyFill="0" applyAlignment="0" applyProtection="0">
      <alignment vertical="center"/>
    </xf>
    <xf numFmtId="0" fontId="26" fillId="30" borderId="0" applyNumberFormat="0" applyBorder="0" applyAlignment="0" applyProtection="0">
      <alignment vertical="center"/>
    </xf>
    <xf numFmtId="0" fontId="14" fillId="9" borderId="0" applyNumberFormat="0" applyBorder="0" applyAlignment="0" applyProtection="0">
      <alignment vertical="center"/>
    </xf>
    <xf numFmtId="0" fontId="12" fillId="6" borderId="0" applyNumberFormat="0" applyBorder="0" applyAlignment="0" applyProtection="0">
      <alignment vertical="center"/>
    </xf>
    <xf numFmtId="0" fontId="11" fillId="28" borderId="0" applyNumberFormat="0" applyBorder="0" applyAlignment="0" applyProtection="0">
      <alignment vertical="center"/>
    </xf>
    <xf numFmtId="0" fontId="12" fillId="29" borderId="0" applyNumberFormat="0" applyBorder="0" applyAlignment="0" applyProtection="0">
      <alignment vertical="center"/>
    </xf>
    <xf numFmtId="0" fontId="12" fillId="31" borderId="0" applyNumberFormat="0" applyBorder="0" applyAlignment="0" applyProtection="0">
      <alignment vertical="center"/>
    </xf>
    <xf numFmtId="0" fontId="12" fillId="18" borderId="0" applyNumberFormat="0" applyBorder="0" applyAlignment="0" applyProtection="0">
      <alignment vertical="center"/>
    </xf>
    <xf numFmtId="0" fontId="12" fillId="14" borderId="0" applyNumberFormat="0" applyBorder="0" applyAlignment="0" applyProtection="0">
      <alignment vertical="center"/>
    </xf>
    <xf numFmtId="0" fontId="11" fillId="22" borderId="0" applyNumberFormat="0" applyBorder="0" applyAlignment="0" applyProtection="0">
      <alignment vertical="center"/>
    </xf>
    <xf numFmtId="0" fontId="11" fillId="13" borderId="0" applyNumberFormat="0" applyBorder="0" applyAlignment="0" applyProtection="0">
      <alignment vertical="center"/>
    </xf>
    <xf numFmtId="0" fontId="12" fillId="33" borderId="0" applyNumberFormat="0" applyBorder="0" applyAlignment="0" applyProtection="0">
      <alignment vertical="center"/>
    </xf>
    <xf numFmtId="0" fontId="12" fillId="11" borderId="0" applyNumberFormat="0" applyBorder="0" applyAlignment="0" applyProtection="0">
      <alignment vertical="center"/>
    </xf>
    <xf numFmtId="0" fontId="11" fillId="5" borderId="0" applyNumberFormat="0" applyBorder="0" applyAlignment="0" applyProtection="0">
      <alignment vertical="center"/>
    </xf>
    <xf numFmtId="0" fontId="12" fillId="26" borderId="0" applyNumberFormat="0" applyBorder="0" applyAlignment="0" applyProtection="0">
      <alignment vertical="center"/>
    </xf>
    <xf numFmtId="0" fontId="11" fillId="32" borderId="0" applyNumberFormat="0" applyBorder="0" applyAlignment="0" applyProtection="0">
      <alignment vertical="center"/>
    </xf>
    <xf numFmtId="0" fontId="11" fillId="21" borderId="0" applyNumberFormat="0" applyBorder="0" applyAlignment="0" applyProtection="0">
      <alignment vertical="center"/>
    </xf>
    <xf numFmtId="0" fontId="12" fillId="25" borderId="0" applyNumberFormat="0" applyBorder="0" applyAlignment="0" applyProtection="0">
      <alignment vertical="center"/>
    </xf>
    <xf numFmtId="0" fontId="11" fillId="17" borderId="0" applyNumberFormat="0" applyBorder="0" applyAlignment="0" applyProtection="0">
      <alignment vertical="center"/>
    </xf>
  </cellStyleXfs>
  <cellXfs count="143">
    <xf numFmtId="0" fontId="0" fillId="0" borderId="0" xfId="0"/>
    <xf numFmtId="0" fontId="1" fillId="0" borderId="0" xfId="0" applyFont="1" applyAlignment="1">
      <alignment vertical="center"/>
    </xf>
    <xf numFmtId="0" fontId="2" fillId="0" borderId="0" xfId="0" applyFont="1" applyAlignment="1">
      <alignment horizontal="center" vertical="center"/>
    </xf>
    <xf numFmtId="0" fontId="3" fillId="0" borderId="0" xfId="0" applyFont="1" applyAlignment="1">
      <alignment vertical="center"/>
    </xf>
    <xf numFmtId="0" fontId="4" fillId="0" borderId="0" xfId="0" applyFont="1" applyAlignment="1">
      <alignment vertical="center"/>
    </xf>
    <xf numFmtId="43" fontId="4" fillId="0" borderId="0" xfId="8" applyFont="1" applyAlignment="1">
      <alignment vertical="center"/>
    </xf>
    <xf numFmtId="0" fontId="5" fillId="0" borderId="0" xfId="0" applyFont="1" applyAlignment="1">
      <alignment horizontal="center" vertical="center"/>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Font="1" applyBorder="1" applyAlignment="1">
      <alignment horizontal="center" vertical="center"/>
    </xf>
    <xf numFmtId="0" fontId="3" fillId="0" borderId="2"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vertical="center" wrapText="1" shrinkToFit="1"/>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0" fontId="3" fillId="0" borderId="2" xfId="0" applyFont="1" applyBorder="1" applyAlignment="1">
      <alignment horizontal="center" vertical="center" wrapText="1"/>
    </xf>
    <xf numFmtId="0" fontId="3" fillId="0" borderId="2" xfId="0" applyFont="1" applyBorder="1" applyAlignment="1">
      <alignment vertical="center" wrapText="1"/>
    </xf>
    <xf numFmtId="0" fontId="3" fillId="0" borderId="2" xfId="0" applyFont="1" applyBorder="1" applyAlignment="1">
      <alignment horizontal="left" vertical="center" wrapText="1"/>
    </xf>
    <xf numFmtId="0" fontId="6" fillId="0" borderId="2" xfId="0" applyFont="1" applyBorder="1" applyAlignment="1">
      <alignment horizontal="center" vertical="center"/>
    </xf>
    <xf numFmtId="0" fontId="6" fillId="0" borderId="3" xfId="0" applyFont="1" applyBorder="1" applyAlignment="1">
      <alignment vertical="center" wrapText="1" shrinkToFit="1"/>
    </xf>
    <xf numFmtId="0" fontId="3" fillId="0" borderId="2" xfId="0" applyFont="1" applyFill="1" applyBorder="1" applyAlignment="1">
      <alignment horizontal="center" vertical="center" wrapText="1"/>
    </xf>
    <xf numFmtId="0" fontId="3" fillId="0" borderId="2" xfId="0" applyFont="1" applyBorder="1" applyAlignment="1">
      <alignment vertical="center" wrapText="1" shrinkToFit="1"/>
    </xf>
    <xf numFmtId="0" fontId="3" fillId="0" borderId="3" xfId="0" applyFont="1" applyBorder="1" applyAlignment="1">
      <alignment vertical="center" wrapText="1"/>
    </xf>
    <xf numFmtId="0" fontId="7" fillId="0" borderId="2" xfId="0" applyFont="1" applyBorder="1" applyAlignment="1">
      <alignment horizontal="center" vertical="center" wrapText="1"/>
    </xf>
    <xf numFmtId="0" fontId="3" fillId="0" borderId="2" xfId="0" applyFont="1" applyBorder="1" applyAlignment="1">
      <alignment horizontal="center" vertical="center" shrinkToFit="1"/>
    </xf>
    <xf numFmtId="176" fontId="3" fillId="0" borderId="2" xfId="8" applyNumberFormat="1" applyFont="1" applyFill="1" applyBorder="1" applyAlignment="1">
      <alignment horizontal="center" vertical="center" shrinkToFit="1"/>
    </xf>
    <xf numFmtId="176" fontId="3" fillId="0" borderId="2" xfId="0" applyNumberFormat="1" applyFont="1" applyBorder="1" applyAlignment="1">
      <alignment horizontal="right" vertical="center" wrapText="1"/>
    </xf>
    <xf numFmtId="177" fontId="3" fillId="0" borderId="2" xfId="0" applyNumberFormat="1" applyFont="1" applyBorder="1" applyAlignment="1">
      <alignment horizontal="center" vertical="center" shrinkToFit="1"/>
    </xf>
    <xf numFmtId="0" fontId="6" fillId="0" borderId="2" xfId="0" applyFont="1" applyBorder="1" applyAlignment="1">
      <alignment horizontal="center" vertical="center" shrinkToFit="1"/>
    </xf>
    <xf numFmtId="176" fontId="6" fillId="0" borderId="2" xfId="8" applyNumberFormat="1" applyFont="1" applyFill="1" applyBorder="1" applyAlignment="1">
      <alignment horizontal="center" vertical="center" shrinkToFit="1"/>
    </xf>
    <xf numFmtId="177" fontId="6" fillId="0" borderId="2" xfId="0" applyNumberFormat="1" applyFont="1" applyBorder="1" applyAlignment="1">
      <alignment horizontal="center" vertical="center"/>
    </xf>
    <xf numFmtId="177" fontId="6" fillId="0" borderId="2" xfId="0" applyNumberFormat="1" applyFont="1" applyBorder="1" applyAlignment="1">
      <alignment horizontal="center" vertical="center" shrinkToFit="1"/>
    </xf>
    <xf numFmtId="49" fontId="3" fillId="0" borderId="2" xfId="0" applyNumberFormat="1" applyFont="1" applyBorder="1" applyAlignment="1">
      <alignment horizontal="center" vertical="center" shrinkToFit="1"/>
    </xf>
    <xf numFmtId="0" fontId="3" fillId="0" borderId="2" xfId="0" applyFont="1" applyBorder="1" applyAlignment="1">
      <alignment horizontal="center" vertical="center" wrapText="1" shrinkToFit="1"/>
    </xf>
    <xf numFmtId="176" fontId="3" fillId="0" borderId="2" xfId="8" applyNumberFormat="1" applyFont="1" applyFill="1" applyBorder="1" applyAlignment="1">
      <alignment horizontal="center" vertical="center" wrapText="1" shrinkToFit="1"/>
    </xf>
    <xf numFmtId="177" fontId="3" fillId="0" borderId="2" xfId="0" applyNumberFormat="1" applyFont="1" applyBorder="1" applyAlignment="1">
      <alignment horizontal="center" vertical="center" wrapText="1" shrinkToFit="1"/>
    </xf>
    <xf numFmtId="43" fontId="2" fillId="0" borderId="2" xfId="8" applyFont="1" applyBorder="1" applyAlignment="1">
      <alignment horizontal="center" vertical="center" wrapText="1"/>
    </xf>
    <xf numFmtId="176" fontId="2" fillId="0" borderId="3" xfId="0" applyNumberFormat="1" applyFont="1" applyBorder="1" applyAlignment="1">
      <alignment horizontal="right" vertical="center"/>
    </xf>
    <xf numFmtId="43" fontId="3" fillId="0" borderId="2" xfId="8" applyFont="1" applyFill="1" applyBorder="1" applyAlignment="1">
      <alignment horizontal="right" vertical="center" shrinkToFit="1"/>
    </xf>
    <xf numFmtId="178" fontId="7" fillId="0" borderId="2" xfId="0" applyNumberFormat="1" applyFont="1" applyBorder="1" applyAlignment="1">
      <alignment horizontal="center" vertical="center" wrapText="1"/>
    </xf>
    <xf numFmtId="9" fontId="3" fillId="0" borderId="2" xfId="8" applyNumberFormat="1" applyFont="1" applyFill="1" applyBorder="1" applyAlignment="1">
      <alignment horizontal="center" vertical="center" shrinkToFit="1"/>
    </xf>
    <xf numFmtId="176" fontId="3" fillId="0" borderId="2" xfId="8" applyNumberFormat="1" applyFont="1" applyFill="1" applyBorder="1" applyAlignment="1">
      <alignment horizontal="right" vertical="center" shrinkToFit="1"/>
    </xf>
    <xf numFmtId="43" fontId="3" fillId="0" borderId="2" xfId="8" applyFont="1" applyFill="1" applyBorder="1" applyAlignment="1">
      <alignment vertical="center" shrinkToFit="1"/>
    </xf>
    <xf numFmtId="9" fontId="3" fillId="0" borderId="2" xfId="0" applyNumberFormat="1" applyFont="1" applyBorder="1" applyAlignment="1">
      <alignment horizontal="center" vertical="center" shrinkToFit="1"/>
    </xf>
    <xf numFmtId="176" fontId="3" fillId="0" borderId="2" xfId="0" applyNumberFormat="1" applyFont="1" applyBorder="1" applyAlignment="1">
      <alignment horizontal="right" vertical="center" shrinkToFit="1"/>
    </xf>
    <xf numFmtId="43" fontId="3" fillId="0" borderId="2" xfId="0" applyNumberFormat="1" applyFont="1" applyBorder="1" applyAlignment="1">
      <alignment horizontal="right" vertical="center"/>
    </xf>
    <xf numFmtId="43" fontId="6" fillId="0" borderId="2" xfId="8" applyFont="1" applyFill="1" applyBorder="1" applyAlignment="1">
      <alignment horizontal="right" vertical="center" shrinkToFit="1"/>
    </xf>
    <xf numFmtId="178" fontId="6" fillId="0" borderId="2" xfId="0" applyNumberFormat="1" applyFont="1" applyBorder="1" applyAlignment="1">
      <alignment horizontal="center" vertical="center" wrapText="1"/>
    </xf>
    <xf numFmtId="9" fontId="6" fillId="0" borderId="2" xfId="0" applyNumberFormat="1" applyFont="1" applyBorder="1" applyAlignment="1">
      <alignment horizontal="center" vertical="center" shrinkToFit="1"/>
    </xf>
    <xf numFmtId="176" fontId="6" fillId="0" borderId="2" xfId="0" applyNumberFormat="1" applyFont="1" applyBorder="1" applyAlignment="1">
      <alignment horizontal="right" vertical="center" shrinkToFit="1"/>
    </xf>
    <xf numFmtId="43" fontId="6" fillId="0" borderId="0" xfId="8" applyFont="1" applyFill="1" applyAlignment="1">
      <alignment horizontal="right" vertical="center"/>
    </xf>
    <xf numFmtId="43" fontId="6" fillId="0" borderId="2" xfId="8" applyFont="1" applyFill="1" applyBorder="1" applyAlignment="1">
      <alignment vertical="center" shrinkToFit="1"/>
    </xf>
    <xf numFmtId="43" fontId="6" fillId="0" borderId="2" xfId="0" applyNumberFormat="1" applyFont="1" applyBorder="1" applyAlignment="1">
      <alignment horizontal="right" vertical="center"/>
    </xf>
    <xf numFmtId="178" fontId="3" fillId="0" borderId="2" xfId="8" applyNumberFormat="1" applyFont="1" applyFill="1" applyBorder="1" applyAlignment="1">
      <alignment horizontal="center" vertical="center" shrinkToFit="1"/>
    </xf>
    <xf numFmtId="43" fontId="3" fillId="0" borderId="2" xfId="0" applyNumberFormat="1" applyFont="1" applyBorder="1" applyAlignment="1">
      <alignment horizontal="right" vertical="center" shrinkToFit="1"/>
    </xf>
    <xf numFmtId="176" fontId="6" fillId="0" borderId="2" xfId="0" applyNumberFormat="1" applyFont="1" applyBorder="1" applyAlignment="1">
      <alignment horizontal="right" vertical="center" wrapText="1"/>
    </xf>
    <xf numFmtId="9" fontId="3" fillId="0" borderId="2" xfId="0" applyNumberFormat="1" applyFont="1" applyBorder="1" applyAlignment="1">
      <alignment horizontal="center" vertical="center" wrapText="1" shrinkToFit="1"/>
    </xf>
    <xf numFmtId="176" fontId="3" fillId="0" borderId="2" xfId="0" applyNumberFormat="1" applyFont="1" applyBorder="1" applyAlignment="1">
      <alignment horizontal="right" vertical="center" wrapText="1" shrinkToFit="1"/>
    </xf>
    <xf numFmtId="43" fontId="3" fillId="0" borderId="2" xfId="0" applyNumberFormat="1" applyFont="1" applyBorder="1" applyAlignment="1">
      <alignment horizontal="right" vertical="center" wrapText="1" shrinkToFit="1"/>
    </xf>
    <xf numFmtId="176" fontId="3" fillId="0" borderId="2" xfId="8" applyNumberFormat="1" applyFont="1" applyFill="1" applyBorder="1" applyAlignment="1">
      <alignment horizontal="right" vertical="center" wrapText="1" shrinkToFit="1"/>
    </xf>
    <xf numFmtId="43" fontId="3" fillId="0" borderId="2" xfId="8" applyFont="1" applyFill="1" applyBorder="1" applyAlignment="1">
      <alignment horizontal="right" vertical="center" wrapText="1" shrinkToFit="1"/>
    </xf>
    <xf numFmtId="176" fontId="3" fillId="0" borderId="2" xfId="0" applyNumberFormat="1" applyFont="1" applyFill="1" applyBorder="1" applyAlignment="1">
      <alignment horizontal="right" vertical="center" wrapText="1" shrinkToFit="1"/>
    </xf>
    <xf numFmtId="10" fontId="3" fillId="0" borderId="2" xfId="8" applyNumberFormat="1" applyFont="1" applyFill="1" applyBorder="1" applyAlignment="1">
      <alignment horizontal="center" vertical="center" shrinkToFit="1"/>
    </xf>
    <xf numFmtId="0" fontId="3" fillId="0" borderId="3" xfId="0" applyFont="1" applyBorder="1" applyAlignment="1">
      <alignment horizontal="left" vertical="center" wrapText="1"/>
    </xf>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xf>
    <xf numFmtId="0" fontId="6" fillId="0" borderId="2" xfId="0" applyFont="1" applyBorder="1" applyAlignment="1">
      <alignment vertical="center" wrapText="1"/>
    </xf>
    <xf numFmtId="0" fontId="3" fillId="0" borderId="1" xfId="0" applyFont="1" applyBorder="1" applyAlignment="1">
      <alignment horizontal="center" vertical="center"/>
    </xf>
    <xf numFmtId="0" fontId="3" fillId="0" borderId="5" xfId="0" applyFont="1" applyBorder="1" applyAlignment="1">
      <alignment vertical="center" wrapText="1" shrinkToFit="1"/>
    </xf>
    <xf numFmtId="0" fontId="3" fillId="0" borderId="3" xfId="0" applyFont="1" applyBorder="1" applyAlignment="1">
      <alignment horizontal="center" vertical="center" wrapText="1" shrinkToFit="1"/>
    </xf>
    <xf numFmtId="14" fontId="6" fillId="0" borderId="2" xfId="0" applyNumberFormat="1" applyFont="1" applyBorder="1" applyAlignment="1">
      <alignment horizontal="center" vertical="center"/>
    </xf>
    <xf numFmtId="0" fontId="3" fillId="0" borderId="0" xfId="0" applyFont="1" applyAlignment="1">
      <alignment horizontal="center" vertical="center"/>
    </xf>
    <xf numFmtId="0" fontId="3" fillId="0" borderId="3" xfId="0" applyFont="1" applyBorder="1" applyAlignment="1">
      <alignment horizontal="center" vertical="center" wrapText="1"/>
    </xf>
    <xf numFmtId="0" fontId="6" fillId="2" borderId="2" xfId="0" applyFont="1" applyFill="1" applyBorder="1" applyAlignment="1">
      <alignment horizontal="center" vertical="center" wrapText="1"/>
    </xf>
    <xf numFmtId="0" fontId="6" fillId="0" borderId="3" xfId="0" applyFont="1" applyBorder="1" applyAlignment="1">
      <alignment horizontal="center" vertical="center" wrapText="1"/>
    </xf>
    <xf numFmtId="0" fontId="3" fillId="0" borderId="2" xfId="0" applyFont="1" applyBorder="1" applyAlignment="1">
      <alignment vertical="center" shrinkToFit="1"/>
    </xf>
    <xf numFmtId="43" fontId="3" fillId="0" borderId="2" xfId="8" applyFont="1" applyBorder="1" applyAlignment="1">
      <alignment horizontal="right" vertical="center" shrinkToFit="1"/>
    </xf>
    <xf numFmtId="49" fontId="3" fillId="0" borderId="2" xfId="0" applyNumberFormat="1" applyFont="1" applyBorder="1" applyAlignment="1">
      <alignment horizontal="left" vertical="center" shrinkToFit="1"/>
    </xf>
    <xf numFmtId="49" fontId="3" fillId="0" borderId="2" xfId="0" applyNumberFormat="1" applyFont="1" applyBorder="1" applyAlignment="1">
      <alignment horizontal="center" vertical="center" wrapText="1" shrinkToFit="1"/>
    </xf>
    <xf numFmtId="177" fontId="3" fillId="0" borderId="2" xfId="0" applyNumberFormat="1" applyFont="1" applyFill="1" applyBorder="1" applyAlignment="1">
      <alignment horizontal="center" vertical="center" shrinkToFit="1"/>
    </xf>
    <xf numFmtId="176" fontId="2" fillId="0" borderId="3" xfId="0" applyNumberFormat="1" applyFont="1" applyBorder="1" applyAlignment="1">
      <alignment horizontal="center" vertical="center"/>
    </xf>
    <xf numFmtId="14" fontId="7" fillId="0" borderId="2" xfId="0" applyNumberFormat="1" applyFont="1" applyBorder="1" applyAlignment="1">
      <alignment horizontal="center" vertical="center" wrapText="1"/>
    </xf>
    <xf numFmtId="43" fontId="3" fillId="0" borderId="2" xfId="0" applyNumberFormat="1" applyFont="1" applyBorder="1" applyAlignment="1">
      <alignment horizontal="center" vertical="center" shrinkToFit="1"/>
    </xf>
    <xf numFmtId="43" fontId="3" fillId="0" borderId="2" xfId="8" applyFont="1" applyBorder="1" applyAlignment="1">
      <alignment vertical="center" shrinkToFit="1"/>
    </xf>
    <xf numFmtId="14" fontId="7" fillId="2" borderId="2" xfId="0" applyNumberFormat="1" applyFont="1" applyFill="1" applyBorder="1" applyAlignment="1">
      <alignment horizontal="center" vertical="center" wrapText="1"/>
    </xf>
    <xf numFmtId="176" fontId="3" fillId="0" borderId="2" xfId="8" applyNumberFormat="1" applyFont="1" applyBorder="1" applyAlignment="1">
      <alignment vertical="center" shrinkToFit="1"/>
    </xf>
    <xf numFmtId="176" fontId="3" fillId="0" borderId="2" xfId="8" applyNumberFormat="1" applyFont="1" applyFill="1" applyBorder="1" applyAlignment="1">
      <alignment vertical="center" shrinkToFit="1"/>
    </xf>
    <xf numFmtId="43" fontId="3" fillId="0" borderId="2" xfId="8" applyFont="1" applyFill="1" applyBorder="1" applyAlignment="1">
      <alignment vertical="center" wrapText="1" shrinkToFit="1"/>
    </xf>
    <xf numFmtId="178" fontId="3" fillId="0" borderId="2" xfId="8" applyNumberFormat="1" applyFont="1" applyFill="1" applyBorder="1" applyAlignment="1">
      <alignment vertical="center" wrapText="1" shrinkToFit="1"/>
    </xf>
    <xf numFmtId="43" fontId="3" fillId="0" borderId="2" xfId="8" applyFont="1" applyFill="1" applyBorder="1" applyAlignment="1">
      <alignment horizontal="center" vertical="center" wrapText="1" shrinkToFit="1"/>
    </xf>
    <xf numFmtId="14" fontId="3" fillId="0" borderId="2" xfId="0" applyNumberFormat="1" applyFont="1" applyBorder="1" applyAlignment="1">
      <alignment horizontal="center" vertical="center" wrapText="1" shrinkToFit="1"/>
    </xf>
    <xf numFmtId="0" fontId="6" fillId="2" borderId="2" xfId="0" applyFont="1" applyFill="1" applyBorder="1" applyAlignment="1">
      <alignment horizontal="left" vertical="center" wrapText="1"/>
    </xf>
    <xf numFmtId="176" fontId="3" fillId="0" borderId="2" xfId="8" applyNumberFormat="1" applyFont="1" applyBorder="1" applyAlignment="1">
      <alignment horizontal="right" vertical="center" shrinkToFit="1"/>
    </xf>
    <xf numFmtId="179" fontId="3" fillId="0" borderId="2" xfId="0" applyNumberFormat="1" applyFont="1" applyBorder="1" applyAlignment="1">
      <alignment horizontal="center" vertical="center" shrinkToFit="1"/>
    </xf>
    <xf numFmtId="9" fontId="3" fillId="0" borderId="2" xfId="11" applyFont="1" applyFill="1" applyBorder="1" applyAlignment="1">
      <alignment horizontal="center" vertical="center" shrinkToFit="1"/>
    </xf>
    <xf numFmtId="43" fontId="3" fillId="0" borderId="2" xfId="8" applyFont="1" applyFill="1" applyBorder="1" applyAlignment="1">
      <alignment horizontal="center" vertical="center" shrinkToFit="1"/>
    </xf>
    <xf numFmtId="178" fontId="3" fillId="0" borderId="2" xfId="8" applyNumberFormat="1" applyFont="1" applyBorder="1" applyAlignment="1">
      <alignment horizontal="center" vertical="center" shrinkToFit="1"/>
    </xf>
    <xf numFmtId="0" fontId="3" fillId="0" borderId="0" xfId="0" applyFont="1" applyAlignment="1">
      <alignment vertical="center" wrapText="1"/>
    </xf>
    <xf numFmtId="0" fontId="7" fillId="0" borderId="2" xfId="0" applyFont="1" applyBorder="1" applyAlignment="1">
      <alignment horizontal="left" vertical="center" wrapText="1"/>
    </xf>
    <xf numFmtId="176" fontId="3" fillId="0" borderId="2" xfId="8" applyNumberFormat="1" applyFont="1" applyFill="1" applyBorder="1" applyAlignment="1">
      <alignment horizontal="right" vertical="center" wrapText="1"/>
    </xf>
    <xf numFmtId="177" fontId="3" fillId="0" borderId="2" xfId="0" applyNumberFormat="1" applyFont="1" applyBorder="1" applyAlignment="1">
      <alignment vertical="center" wrapText="1"/>
    </xf>
    <xf numFmtId="10" fontId="3" fillId="0" borderId="2" xfId="0" applyNumberFormat="1" applyFont="1" applyBorder="1" applyAlignment="1">
      <alignment horizontal="center" vertical="center" shrinkToFit="1"/>
    </xf>
    <xf numFmtId="178" fontId="7" fillId="0" borderId="2"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3" fillId="0" borderId="6" xfId="0" applyFont="1" applyBorder="1" applyAlignment="1">
      <alignment vertical="center" wrapText="1"/>
    </xf>
    <xf numFmtId="0" fontId="3" fillId="0" borderId="4" xfId="0" applyFont="1" applyBorder="1" applyAlignment="1">
      <alignment vertical="center" wrapText="1"/>
    </xf>
    <xf numFmtId="0" fontId="3" fillId="0" borderId="4" xfId="0" applyFont="1" applyBorder="1" applyAlignment="1">
      <alignment horizontal="center" vertical="center"/>
    </xf>
    <xf numFmtId="0" fontId="3" fillId="0" borderId="6" xfId="0" applyFont="1" applyBorder="1" applyAlignment="1">
      <alignment horizontal="center"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7" fillId="0" borderId="6" xfId="0" applyFont="1" applyBorder="1" applyAlignment="1">
      <alignment horizontal="left" vertical="center" wrapText="1"/>
    </xf>
    <xf numFmtId="0" fontId="7" fillId="0" borderId="2" xfId="0" applyFont="1" applyBorder="1" applyAlignment="1">
      <alignment vertical="center" wrapText="1"/>
    </xf>
    <xf numFmtId="0" fontId="7" fillId="0" borderId="4" xfId="0" applyFont="1" applyBorder="1" applyAlignment="1">
      <alignment horizontal="center" vertical="center" wrapText="1"/>
    </xf>
    <xf numFmtId="0" fontId="7" fillId="0" borderId="6"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horizontal="center" vertical="center" wrapText="1" shrinkToFit="1"/>
    </xf>
    <xf numFmtId="176" fontId="3" fillId="0" borderId="4" xfId="8" applyNumberFormat="1" applyFont="1" applyFill="1" applyBorder="1" applyAlignment="1">
      <alignment horizontal="right" vertical="center" wrapText="1"/>
    </xf>
    <xf numFmtId="43" fontId="3" fillId="0" borderId="4" xfId="8" applyFont="1" applyFill="1" applyBorder="1" applyAlignment="1">
      <alignment vertical="center" wrapText="1" shrinkToFit="1"/>
    </xf>
    <xf numFmtId="177" fontId="3" fillId="0" borderId="4" xfId="0" applyNumberFormat="1" applyFont="1" applyBorder="1" applyAlignment="1">
      <alignment horizontal="center" vertical="center" wrapText="1" shrinkToFit="1"/>
    </xf>
    <xf numFmtId="49" fontId="3" fillId="0" borderId="2" xfId="0" applyNumberFormat="1" applyFont="1" applyBorder="1" applyAlignment="1">
      <alignment vertical="center" wrapText="1"/>
    </xf>
    <xf numFmtId="49" fontId="3" fillId="0" borderId="2" xfId="0" applyNumberFormat="1" applyFont="1" applyBorder="1" applyAlignment="1">
      <alignment horizontal="left" vertical="center" wrapText="1" shrinkToFit="1"/>
    </xf>
    <xf numFmtId="178" fontId="7" fillId="0" borderId="1" xfId="0" applyNumberFormat="1" applyFont="1" applyBorder="1" applyAlignment="1">
      <alignment horizontal="center" vertical="center"/>
    </xf>
    <xf numFmtId="178" fontId="7" fillId="0" borderId="6" xfId="0" applyNumberFormat="1" applyFont="1" applyBorder="1" applyAlignment="1">
      <alignment horizontal="center" vertical="center"/>
    </xf>
    <xf numFmtId="178" fontId="7" fillId="0" borderId="4" xfId="0" applyNumberFormat="1" applyFont="1" applyBorder="1" applyAlignment="1">
      <alignment horizontal="center" vertical="center"/>
    </xf>
    <xf numFmtId="178" fontId="7" fillId="0" borderId="2" xfId="0" applyNumberFormat="1" applyFont="1" applyBorder="1" applyAlignment="1">
      <alignment vertical="center"/>
    </xf>
    <xf numFmtId="43" fontId="3" fillId="0" borderId="4" xfId="8" applyFont="1" applyFill="1" applyBorder="1" applyAlignment="1">
      <alignment horizontal="right" vertical="center" wrapText="1" shrinkToFit="1"/>
    </xf>
    <xf numFmtId="178" fontId="7" fillId="0" borderId="6" xfId="0" applyNumberFormat="1" applyFont="1" applyBorder="1" applyAlignment="1">
      <alignment vertical="center"/>
    </xf>
    <xf numFmtId="9" fontId="3" fillId="0" borderId="4" xfId="0" applyNumberFormat="1" applyFont="1" applyBorder="1" applyAlignment="1">
      <alignment horizontal="center" vertical="center" wrapText="1" shrinkToFit="1"/>
    </xf>
    <xf numFmtId="176" fontId="3" fillId="0" borderId="4" xfId="8" applyNumberFormat="1" applyFont="1" applyFill="1" applyBorder="1" applyAlignment="1">
      <alignment horizontal="right" vertical="center" wrapText="1" shrinkToFit="1"/>
    </xf>
    <xf numFmtId="178" fontId="3" fillId="0" borderId="2" xfId="8" applyNumberFormat="1" applyFont="1" applyFill="1" applyBorder="1" applyAlignment="1">
      <alignment horizontal="center" vertical="center" wrapText="1" shrinkToFit="1"/>
    </xf>
    <xf numFmtId="43" fontId="3" fillId="0" borderId="2" xfId="0" applyNumberFormat="1" applyFont="1" applyBorder="1" applyAlignment="1">
      <alignment horizontal="right" vertical="center" wrapText="1"/>
    </xf>
    <xf numFmtId="176" fontId="3" fillId="0" borderId="2" xfId="8" applyNumberFormat="1" applyFont="1" applyFill="1" applyBorder="1" applyAlignment="1">
      <alignment vertical="center" wrapText="1" shrinkToFit="1"/>
    </xf>
    <xf numFmtId="176" fontId="3" fillId="0" borderId="2" xfId="0" applyNumberFormat="1" applyFont="1" applyBorder="1" applyAlignment="1">
      <alignment vertical="center" wrapText="1"/>
    </xf>
    <xf numFmtId="176" fontId="3" fillId="0" borderId="2" xfId="0" applyNumberFormat="1" applyFont="1" applyFill="1" applyBorder="1" applyAlignment="1">
      <alignment horizontal="right" vertical="center" wrapText="1"/>
    </xf>
    <xf numFmtId="0" fontId="3" fillId="0" borderId="2" xfId="0" applyFont="1" applyBorder="1" applyAlignment="1" quotePrefix="1">
      <alignment vertical="center" wrapText="1"/>
    </xf>
    <xf numFmtId="49" fontId="3" fillId="0" borderId="2" xfId="0" applyNumberFormat="1" applyFont="1" applyBorder="1" applyAlignment="1" quotePrefix="1">
      <alignment horizontal="center" vertical="center" shrinkToFit="1"/>
    </xf>
    <xf numFmtId="0" fontId="6" fillId="0" borderId="2" xfId="0" applyFont="1" applyBorder="1" applyAlignment="1" quotePrefix="1">
      <alignment horizontal="center" vertical="center" wrapText="1"/>
    </xf>
    <xf numFmtId="0" fontId="6" fillId="0" borderId="2" xfId="0" applyFont="1" applyBorder="1" applyAlignment="1" quotePrefix="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7"/>
  <sheetViews>
    <sheetView tabSelected="1" view="pageBreakPreview" zoomScaleNormal="100" workbookViewId="0">
      <pane xSplit="11" ySplit="4" topLeftCell="X5" activePane="bottomRight" state="frozen"/>
      <selection/>
      <selection pane="topRight"/>
      <selection pane="bottomLeft"/>
      <selection pane="bottomRight" activeCell="Z6" sqref="Z6"/>
    </sheetView>
  </sheetViews>
  <sheetFormatPr defaultColWidth="9.45833333333333" defaultRowHeight="13.5" outlineLevelRow="6"/>
  <cols>
    <col min="1" max="1" width="9.54166666666667" style="4" customWidth="1"/>
    <col min="2" max="2" width="4.275" style="4" customWidth="1"/>
    <col min="3" max="3" width="15.0916666666667" style="4" customWidth="1"/>
    <col min="4" max="4" width="6.275" style="4" customWidth="1"/>
    <col min="5" max="5" width="21.3666666666667" style="4" customWidth="1"/>
    <col min="6" max="6" width="20.4583333333333" style="4" customWidth="1"/>
    <col min="7" max="7" width="8" style="4" customWidth="1"/>
    <col min="8" max="8" width="6.36666666666667" style="4" customWidth="1"/>
    <col min="9" max="9" width="7.63333333333333" style="4" customWidth="1"/>
    <col min="10" max="10" width="17.275" style="4" customWidth="1"/>
    <col min="11" max="11" width="9.45833333333333" style="4"/>
    <col min="12" max="12" width="4.18333333333333" style="4" customWidth="1"/>
    <col min="13" max="13" width="5.81666666666667" style="4" customWidth="1"/>
    <col min="14" max="14" width="8.90833333333333" style="5" customWidth="1"/>
    <col min="15" max="15" width="12.7166666666667" style="5" customWidth="1"/>
    <col min="16" max="16" width="5.275" style="4" customWidth="1"/>
    <col min="17" max="17" width="11.3666666666667" style="4" customWidth="1"/>
    <col min="18" max="18" width="10.275" style="4" customWidth="1"/>
    <col min="19" max="19" width="10.0916666666667" style="4" customWidth="1"/>
    <col min="20" max="21" width="6.725" style="4" customWidth="1"/>
    <col min="22" max="22" width="12.6333333333333" style="4" customWidth="1"/>
    <col min="23" max="23" width="12.3666666666667" style="5" customWidth="1"/>
    <col min="24" max="24" width="12.275" style="5" customWidth="1"/>
    <col min="25" max="16384" width="9.45833333333333" style="4"/>
  </cols>
  <sheetData>
    <row r="1" spans="1:1">
      <c r="A1" s="4" t="s">
        <v>0</v>
      </c>
    </row>
    <row r="2" s="1" customFormat="1" ht="29" customHeight="1" spans="1:24">
      <c r="A2" s="6" t="s">
        <v>1</v>
      </c>
      <c r="B2" s="6"/>
      <c r="C2" s="6"/>
      <c r="D2" s="6"/>
      <c r="E2" s="6"/>
      <c r="F2" s="6"/>
      <c r="G2" s="6"/>
      <c r="H2" s="6"/>
      <c r="I2" s="6"/>
      <c r="J2" s="6"/>
      <c r="K2" s="6"/>
      <c r="L2" s="6"/>
      <c r="M2" s="6"/>
      <c r="N2" s="6"/>
      <c r="O2" s="6"/>
      <c r="P2" s="6"/>
      <c r="Q2" s="6"/>
      <c r="R2" s="6"/>
      <c r="S2" s="6"/>
      <c r="T2" s="6"/>
      <c r="U2" s="6"/>
      <c r="V2" s="6"/>
      <c r="W2" s="6"/>
      <c r="X2" s="6"/>
    </row>
    <row r="3" s="2" customFormat="1" ht="55.5" customHeight="1" spans="1:24">
      <c r="A3" s="9" t="s">
        <v>2</v>
      </c>
      <c r="B3" s="8" t="s">
        <v>3</v>
      </c>
      <c r="C3" s="9" t="s">
        <v>4</v>
      </c>
      <c r="D3" s="10" t="s">
        <v>5</v>
      </c>
      <c r="E3" s="10" t="s">
        <v>6</v>
      </c>
      <c r="F3" s="11" t="s">
        <v>7</v>
      </c>
      <c r="G3" s="11" t="s">
        <v>8</v>
      </c>
      <c r="H3" s="12" t="s">
        <v>9</v>
      </c>
      <c r="I3" s="12" t="s">
        <v>10</v>
      </c>
      <c r="J3" s="12" t="s">
        <v>11</v>
      </c>
      <c r="K3" s="12" t="s">
        <v>12</v>
      </c>
      <c r="L3" s="12" t="s">
        <v>13</v>
      </c>
      <c r="M3" s="12" t="s">
        <v>14</v>
      </c>
      <c r="N3" s="12" t="s">
        <v>15</v>
      </c>
      <c r="O3" s="12" t="s">
        <v>16</v>
      </c>
      <c r="P3" s="12" t="s">
        <v>17</v>
      </c>
      <c r="Q3" s="12" t="s">
        <v>18</v>
      </c>
      <c r="R3" s="12" t="s">
        <v>19</v>
      </c>
      <c r="S3" s="12" t="s">
        <v>20</v>
      </c>
      <c r="T3" s="12" t="s">
        <v>21</v>
      </c>
      <c r="U3" s="12" t="s">
        <v>22</v>
      </c>
      <c r="V3" s="12" t="s">
        <v>23</v>
      </c>
      <c r="W3" s="41" t="s">
        <v>24</v>
      </c>
      <c r="X3" s="41" t="s">
        <v>25</v>
      </c>
    </row>
    <row r="4" s="2" customFormat="1" ht="17.5" customHeight="1" spans="1:24">
      <c r="A4" s="9"/>
      <c r="B4" s="14"/>
      <c r="C4" s="10">
        <v>1</v>
      </c>
      <c r="D4" s="10">
        <v>2</v>
      </c>
      <c r="E4" s="10">
        <v>3</v>
      </c>
      <c r="F4" s="10">
        <v>4</v>
      </c>
      <c r="G4" s="10">
        <v>5</v>
      </c>
      <c r="H4" s="10">
        <v>6</v>
      </c>
      <c r="I4" s="10">
        <v>7</v>
      </c>
      <c r="J4" s="10">
        <v>8</v>
      </c>
      <c r="K4" s="10">
        <v>9</v>
      </c>
      <c r="L4" s="10">
        <v>10</v>
      </c>
      <c r="M4" s="10">
        <v>11</v>
      </c>
      <c r="N4" s="10">
        <v>12</v>
      </c>
      <c r="O4" s="10">
        <v>13</v>
      </c>
      <c r="P4" s="10">
        <v>14</v>
      </c>
      <c r="Q4" s="10">
        <v>15</v>
      </c>
      <c r="R4" s="10">
        <v>16</v>
      </c>
      <c r="S4" s="10">
        <v>17</v>
      </c>
      <c r="T4" s="10">
        <v>18</v>
      </c>
      <c r="U4" s="10">
        <v>19</v>
      </c>
      <c r="V4" s="10">
        <v>20</v>
      </c>
      <c r="W4" s="10">
        <v>21</v>
      </c>
      <c r="X4" s="10">
        <v>23</v>
      </c>
    </row>
    <row r="5" s="2" customFormat="1" ht="17.5" customHeight="1" spans="1:24">
      <c r="A5" s="9"/>
      <c r="B5" s="14"/>
      <c r="C5" s="10" t="s">
        <v>26</v>
      </c>
      <c r="D5" s="10"/>
      <c r="E5" s="10"/>
      <c r="F5" s="10"/>
      <c r="G5" s="10"/>
      <c r="H5" s="10"/>
      <c r="I5" s="10"/>
      <c r="J5" s="10"/>
      <c r="K5" s="10"/>
      <c r="L5" s="10"/>
      <c r="M5" s="10"/>
      <c r="N5" s="10"/>
      <c r="O5" s="10"/>
      <c r="P5" s="10"/>
      <c r="Q5" s="10"/>
      <c r="R5" s="10"/>
      <c r="S5" s="10"/>
      <c r="T5" s="10"/>
      <c r="U5" s="10"/>
      <c r="V5" s="10"/>
      <c r="W5" s="10"/>
      <c r="X5" s="42">
        <f>SUM(X6:X7)</f>
        <v>191520</v>
      </c>
    </row>
    <row r="6" s="3" customFormat="1" ht="33.75" spans="1:24">
      <c r="A6" s="16" t="s">
        <v>27</v>
      </c>
      <c r="B6" s="20">
        <v>1</v>
      </c>
      <c r="C6" s="21" t="s">
        <v>28</v>
      </c>
      <c r="D6" s="18" t="s">
        <v>29</v>
      </c>
      <c r="E6" s="28" t="s">
        <v>30</v>
      </c>
      <c r="F6" s="22" t="s">
        <v>31</v>
      </c>
      <c r="G6" s="18" t="s">
        <v>32</v>
      </c>
      <c r="H6" s="20" t="s">
        <v>33</v>
      </c>
      <c r="I6" s="18" t="s">
        <v>34</v>
      </c>
      <c r="J6" s="18" t="s">
        <v>35</v>
      </c>
      <c r="K6" s="18" t="s">
        <v>34</v>
      </c>
      <c r="L6" s="38" t="s">
        <v>36</v>
      </c>
      <c r="M6" s="38">
        <v>200</v>
      </c>
      <c r="N6" s="64">
        <v>1500</v>
      </c>
      <c r="O6" s="142">
        <f>M6*N6</f>
        <v>300000</v>
      </c>
      <c r="P6" s="40">
        <v>0.048</v>
      </c>
      <c r="Q6" s="60">
        <f>O6*P6</f>
        <v>14400</v>
      </c>
      <c r="R6" s="44">
        <v>44544</v>
      </c>
      <c r="S6" s="44">
        <v>44543</v>
      </c>
      <c r="T6" s="61">
        <v>0.8</v>
      </c>
      <c r="U6" s="61">
        <v>0.2</v>
      </c>
      <c r="V6" s="62">
        <f>Q6*U6</f>
        <v>2880</v>
      </c>
      <c r="W6" s="65">
        <v>2880</v>
      </c>
      <c r="X6" s="64">
        <f>Q6*T6</f>
        <v>11520</v>
      </c>
    </row>
    <row r="7" s="3" customFormat="1" ht="33.75" spans="1:24">
      <c r="A7" s="16" t="s">
        <v>27</v>
      </c>
      <c r="B7" s="20">
        <v>4</v>
      </c>
      <c r="C7" s="21" t="s">
        <v>28</v>
      </c>
      <c r="D7" s="18" t="s">
        <v>29</v>
      </c>
      <c r="E7" s="28" t="s">
        <v>37</v>
      </c>
      <c r="F7" s="22" t="s">
        <v>38</v>
      </c>
      <c r="G7" s="18" t="s">
        <v>32</v>
      </c>
      <c r="H7" s="20" t="s">
        <v>39</v>
      </c>
      <c r="I7" s="28" t="s">
        <v>40</v>
      </c>
      <c r="J7" s="18" t="s">
        <v>41</v>
      </c>
      <c r="K7" s="18" t="s">
        <v>40</v>
      </c>
      <c r="L7" s="38" t="s">
        <v>42</v>
      </c>
      <c r="M7" s="38">
        <v>8000</v>
      </c>
      <c r="N7" s="64">
        <v>500</v>
      </c>
      <c r="O7" s="142">
        <f>M7*N7</f>
        <v>4000000</v>
      </c>
      <c r="P7" s="40">
        <v>0.06</v>
      </c>
      <c r="Q7" s="60">
        <f>O7*P7</f>
        <v>240000</v>
      </c>
      <c r="R7" s="44">
        <v>44818</v>
      </c>
      <c r="S7" s="44">
        <v>44970</v>
      </c>
      <c r="T7" s="61">
        <v>0.75</v>
      </c>
      <c r="U7" s="61">
        <v>0.25</v>
      </c>
      <c r="V7" s="62">
        <f>Q7*U7</f>
        <v>60000</v>
      </c>
      <c r="W7" s="65">
        <v>60000</v>
      </c>
      <c r="X7" s="64">
        <f>Q7*T7</f>
        <v>180000</v>
      </c>
    </row>
  </sheetData>
  <autoFilter ref="A4:X7">
    <extLst/>
  </autoFilter>
  <mergeCells count="3">
    <mergeCell ref="A2:X2"/>
    <mergeCell ref="A3:A4"/>
    <mergeCell ref="B3:B4"/>
  </mergeCells>
  <dataValidations count="3">
    <dataValidation type="list" allowBlank="1" showInputMessage="1" showErrorMessage="1" sqref="D6 D7">
      <formula1>"深圳市内（含深汕）,省内市外"</formula1>
    </dataValidation>
    <dataValidation allowBlank="1" sqref="E6 E7"/>
    <dataValidation type="list" allowBlank="1" showInputMessage="1" showErrorMessage="1" sqref="G6 G7">
      <formula1>"菜篮子基地,农业龙头企业,市内其他主体"</formula1>
    </dataValidation>
  </dataValidations>
  <pageMargins left="0.700694444444445" right="0.700694444444445" top="0.751388888888889" bottom="0.751388888888889" header="0.298611111111111" footer="0.298611111111111"/>
  <pageSetup paperSize="8" scale="58" firstPageNumber="7" orientation="landscape" useFirstPageNumber="1" horizontalDpi="600"/>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41"/>
  <sheetViews>
    <sheetView view="pageBreakPreview" zoomScaleNormal="100" workbookViewId="0">
      <pane xSplit="11" ySplit="4" topLeftCell="X5" activePane="bottomRight" state="frozen"/>
      <selection/>
      <selection pane="topRight"/>
      <selection pane="bottomLeft"/>
      <selection pane="bottomRight" activeCell="Z9" sqref="Z9"/>
    </sheetView>
  </sheetViews>
  <sheetFormatPr defaultColWidth="9.45833333333333" defaultRowHeight="13.5"/>
  <cols>
    <col min="1" max="1" width="9.45833333333333" style="4"/>
    <col min="2" max="2" width="4.275" style="4" customWidth="1"/>
    <col min="3" max="3" width="15.0916666666667" style="4" customWidth="1"/>
    <col min="4" max="4" width="6.275" style="4" customWidth="1"/>
    <col min="5" max="5" width="21.3666666666667" style="4" customWidth="1"/>
    <col min="6" max="6" width="20.4583333333333" style="4" customWidth="1"/>
    <col min="7" max="7" width="8" style="4" customWidth="1"/>
    <col min="8" max="8" width="6.36666666666667" style="4" customWidth="1"/>
    <col min="9" max="9" width="7.63333333333333" style="4" customWidth="1"/>
    <col min="10" max="10" width="17.275" style="4" customWidth="1"/>
    <col min="11" max="11" width="9.45833333333333" style="4"/>
    <col min="12" max="12" width="4.18333333333333" style="4" customWidth="1"/>
    <col min="13" max="13" width="5.81666666666667" style="4" customWidth="1"/>
    <col min="14" max="14" width="8.90833333333333" style="5" customWidth="1"/>
    <col min="15" max="15" width="12.7166666666667" style="5" customWidth="1"/>
    <col min="16" max="16" width="5.275" style="4" customWidth="1"/>
    <col min="17" max="17" width="12" style="4" customWidth="1"/>
    <col min="18" max="18" width="10.275" style="4" customWidth="1"/>
    <col min="19" max="19" width="10.0916666666667" style="4" customWidth="1"/>
    <col min="20" max="21" width="6.725" style="4" customWidth="1"/>
    <col min="22" max="22" width="12.6333333333333" style="4" customWidth="1"/>
    <col min="23" max="23" width="12.3666666666667" style="5" customWidth="1"/>
    <col min="24" max="24" width="16.275" style="5" customWidth="1"/>
    <col min="25" max="16384" width="9.45833333333333" style="4"/>
  </cols>
  <sheetData>
    <row r="1" spans="1:1">
      <c r="A1" s="4" t="s">
        <v>43</v>
      </c>
    </row>
    <row r="2" s="1" customFormat="1" ht="29" customHeight="1" spans="1:24">
      <c r="A2" s="6" t="s">
        <v>44</v>
      </c>
      <c r="B2" s="6"/>
      <c r="C2" s="6"/>
      <c r="D2" s="6"/>
      <c r="E2" s="6"/>
      <c r="F2" s="6"/>
      <c r="G2" s="6"/>
      <c r="H2" s="6"/>
      <c r="I2" s="6"/>
      <c r="J2" s="6"/>
      <c r="K2" s="6"/>
      <c r="L2" s="6"/>
      <c r="M2" s="6"/>
      <c r="N2" s="6"/>
      <c r="O2" s="6"/>
      <c r="P2" s="6"/>
      <c r="Q2" s="6"/>
      <c r="R2" s="6"/>
      <c r="S2" s="6"/>
      <c r="T2" s="6"/>
      <c r="U2" s="6"/>
      <c r="V2" s="6"/>
      <c r="W2" s="6"/>
      <c r="X2" s="6"/>
    </row>
    <row r="3" s="2" customFormat="1" ht="55.5" customHeight="1" spans="1:24">
      <c r="A3" s="9" t="s">
        <v>2</v>
      </c>
      <c r="B3" s="8" t="s">
        <v>3</v>
      </c>
      <c r="C3" s="9" t="s">
        <v>4</v>
      </c>
      <c r="D3" s="10" t="s">
        <v>5</v>
      </c>
      <c r="E3" s="10" t="s">
        <v>6</v>
      </c>
      <c r="F3" s="11" t="s">
        <v>7</v>
      </c>
      <c r="G3" s="11" t="s">
        <v>8</v>
      </c>
      <c r="H3" s="12" t="s">
        <v>9</v>
      </c>
      <c r="I3" s="12" t="s">
        <v>10</v>
      </c>
      <c r="J3" s="12" t="s">
        <v>11</v>
      </c>
      <c r="K3" s="12" t="s">
        <v>12</v>
      </c>
      <c r="L3" s="12" t="s">
        <v>13</v>
      </c>
      <c r="M3" s="12" t="s">
        <v>14</v>
      </c>
      <c r="N3" s="12" t="s">
        <v>15</v>
      </c>
      <c r="O3" s="12" t="s">
        <v>16</v>
      </c>
      <c r="P3" s="12" t="s">
        <v>17</v>
      </c>
      <c r="Q3" s="12" t="s">
        <v>18</v>
      </c>
      <c r="R3" s="12" t="s">
        <v>19</v>
      </c>
      <c r="S3" s="12" t="s">
        <v>20</v>
      </c>
      <c r="T3" s="12" t="s">
        <v>21</v>
      </c>
      <c r="U3" s="12" t="s">
        <v>22</v>
      </c>
      <c r="V3" s="12" t="s">
        <v>23</v>
      </c>
      <c r="W3" s="41" t="s">
        <v>24</v>
      </c>
      <c r="X3" s="41" t="s">
        <v>25</v>
      </c>
    </row>
    <row r="4" s="2" customFormat="1" ht="17.5" customHeight="1" spans="1:24">
      <c r="A4" s="9"/>
      <c r="B4" s="14"/>
      <c r="C4" s="10">
        <v>1</v>
      </c>
      <c r="D4" s="10">
        <v>2</v>
      </c>
      <c r="E4" s="10">
        <v>3</v>
      </c>
      <c r="F4" s="10">
        <v>4</v>
      </c>
      <c r="G4" s="10">
        <v>5</v>
      </c>
      <c r="H4" s="10">
        <v>6</v>
      </c>
      <c r="I4" s="10">
        <v>7</v>
      </c>
      <c r="J4" s="10">
        <v>8</v>
      </c>
      <c r="K4" s="10">
        <v>9</v>
      </c>
      <c r="L4" s="10">
        <v>10</v>
      </c>
      <c r="M4" s="10">
        <v>11</v>
      </c>
      <c r="N4" s="10">
        <v>12</v>
      </c>
      <c r="O4" s="10">
        <v>13</v>
      </c>
      <c r="P4" s="10">
        <v>14</v>
      </c>
      <c r="Q4" s="10">
        <v>15</v>
      </c>
      <c r="R4" s="10">
        <v>16</v>
      </c>
      <c r="S4" s="10">
        <v>17</v>
      </c>
      <c r="T4" s="10">
        <v>18</v>
      </c>
      <c r="U4" s="10">
        <v>19</v>
      </c>
      <c r="V4" s="10">
        <v>20</v>
      </c>
      <c r="W4" s="10">
        <v>21</v>
      </c>
      <c r="X4" s="10">
        <v>23</v>
      </c>
    </row>
    <row r="5" s="2" customFormat="1" ht="17.5" customHeight="1" spans="1:24">
      <c r="A5" s="9"/>
      <c r="B5" s="14"/>
      <c r="C5" s="10" t="s">
        <v>26</v>
      </c>
      <c r="D5" s="10"/>
      <c r="E5" s="10"/>
      <c r="F5" s="10"/>
      <c r="G5" s="10"/>
      <c r="H5" s="10"/>
      <c r="I5" s="10"/>
      <c r="J5" s="10"/>
      <c r="K5" s="10"/>
      <c r="L5" s="10"/>
      <c r="M5" s="10"/>
      <c r="N5" s="10"/>
      <c r="O5" s="10"/>
      <c r="P5" s="10"/>
      <c r="Q5" s="10"/>
      <c r="R5" s="10"/>
      <c r="S5" s="10"/>
      <c r="T5" s="10"/>
      <c r="U5" s="10"/>
      <c r="V5" s="10"/>
      <c r="W5" s="10"/>
      <c r="X5" s="42">
        <f>SUM(X6:X141)</f>
        <v>27403676.062</v>
      </c>
    </row>
    <row r="6" s="3" customFormat="1" ht="33.75" spans="1:24">
      <c r="A6" s="16" t="s">
        <v>27</v>
      </c>
      <c r="B6" s="16">
        <v>1</v>
      </c>
      <c r="C6" s="26" t="s">
        <v>45</v>
      </c>
      <c r="D6" s="18" t="s">
        <v>29</v>
      </c>
      <c r="E6" s="27" t="s">
        <v>46</v>
      </c>
      <c r="F6" s="68" t="s">
        <v>47</v>
      </c>
      <c r="G6" s="20" t="s">
        <v>32</v>
      </c>
      <c r="H6" s="20" t="s">
        <v>39</v>
      </c>
      <c r="I6" s="20" t="s">
        <v>48</v>
      </c>
      <c r="J6" s="37" t="s">
        <v>49</v>
      </c>
      <c r="K6" s="29" t="s">
        <v>48</v>
      </c>
      <c r="L6" s="29" t="s">
        <v>50</v>
      </c>
      <c r="M6" s="29">
        <v>6574</v>
      </c>
      <c r="N6" s="46">
        <v>1500</v>
      </c>
      <c r="O6" s="92">
        <f t="shared" ref="O6:O45" si="0">M6*N6</f>
        <v>9861000</v>
      </c>
      <c r="P6" s="32">
        <v>0.06</v>
      </c>
      <c r="Q6" s="65">
        <f t="shared" ref="Q6:Q45" si="1">O6*P6</f>
        <v>591660</v>
      </c>
      <c r="R6" s="58">
        <v>44518</v>
      </c>
      <c r="S6" s="58">
        <v>44882</v>
      </c>
      <c r="T6" s="106">
        <v>0.8833</v>
      </c>
      <c r="U6" s="106">
        <v>0.1167</v>
      </c>
      <c r="V6" s="46">
        <f t="shared" ref="V6:V45" si="2">Q6*U6</f>
        <v>69046.722</v>
      </c>
      <c r="W6" s="43">
        <v>69046.722</v>
      </c>
      <c r="X6" s="47">
        <f t="shared" ref="X6:X45" si="3">Q6*T6</f>
        <v>522613.278</v>
      </c>
    </row>
    <row r="7" s="3" customFormat="1" ht="33.75" spans="1:24">
      <c r="A7" s="16" t="s">
        <v>27</v>
      </c>
      <c r="B7" s="16">
        <v>1</v>
      </c>
      <c r="C7" s="26" t="s">
        <v>45</v>
      </c>
      <c r="D7" s="18" t="s">
        <v>29</v>
      </c>
      <c r="E7" s="27" t="s">
        <v>46</v>
      </c>
      <c r="F7" s="68" t="s">
        <v>47</v>
      </c>
      <c r="G7" s="20" t="s">
        <v>32</v>
      </c>
      <c r="H7" s="20" t="s">
        <v>39</v>
      </c>
      <c r="I7" s="20" t="s">
        <v>51</v>
      </c>
      <c r="J7" s="37" t="s">
        <v>52</v>
      </c>
      <c r="K7" s="29" t="s">
        <v>51</v>
      </c>
      <c r="L7" s="29" t="s">
        <v>50</v>
      </c>
      <c r="M7" s="29">
        <v>204930</v>
      </c>
      <c r="N7" s="46">
        <v>1400</v>
      </c>
      <c r="O7" s="92">
        <f t="shared" si="0"/>
        <v>286902000</v>
      </c>
      <c r="P7" s="32">
        <v>0.04</v>
      </c>
      <c r="Q7" s="65">
        <f t="shared" si="1"/>
        <v>11476080</v>
      </c>
      <c r="R7" s="58">
        <v>44558</v>
      </c>
      <c r="S7" s="58">
        <v>44742</v>
      </c>
      <c r="T7" s="48">
        <v>0.75</v>
      </c>
      <c r="U7" s="48">
        <v>0.25</v>
      </c>
      <c r="V7" s="46">
        <f t="shared" si="2"/>
        <v>2869020</v>
      </c>
      <c r="W7" s="43">
        <v>2869020</v>
      </c>
      <c r="X7" s="47">
        <f t="shared" si="3"/>
        <v>8607060</v>
      </c>
    </row>
    <row r="8" s="3" customFormat="1" ht="33.75" spans="1:24">
      <c r="A8" s="16" t="s">
        <v>27</v>
      </c>
      <c r="B8" s="16">
        <v>1</v>
      </c>
      <c r="C8" s="26" t="s">
        <v>45</v>
      </c>
      <c r="D8" s="18" t="s">
        <v>29</v>
      </c>
      <c r="E8" s="27" t="s">
        <v>46</v>
      </c>
      <c r="F8" s="68" t="s">
        <v>47</v>
      </c>
      <c r="G8" s="20" t="s">
        <v>32</v>
      </c>
      <c r="H8" s="20" t="s">
        <v>39</v>
      </c>
      <c r="I8" s="20" t="s">
        <v>40</v>
      </c>
      <c r="J8" s="37" t="s">
        <v>53</v>
      </c>
      <c r="K8" s="29" t="s">
        <v>40</v>
      </c>
      <c r="L8" s="29" t="s">
        <v>50</v>
      </c>
      <c r="M8" s="29">
        <v>222750</v>
      </c>
      <c r="N8" s="46">
        <v>500</v>
      </c>
      <c r="O8" s="92">
        <f t="shared" si="0"/>
        <v>111375000</v>
      </c>
      <c r="P8" s="32">
        <v>0.06</v>
      </c>
      <c r="Q8" s="65">
        <f t="shared" si="1"/>
        <v>6682500</v>
      </c>
      <c r="R8" s="58">
        <v>44557</v>
      </c>
      <c r="S8" s="58">
        <v>44738</v>
      </c>
      <c r="T8" s="48">
        <v>0.75</v>
      </c>
      <c r="U8" s="48">
        <v>0.25</v>
      </c>
      <c r="V8" s="46">
        <f t="shared" si="2"/>
        <v>1670625</v>
      </c>
      <c r="W8" s="59">
        <v>1670625</v>
      </c>
      <c r="X8" s="47">
        <f t="shared" si="3"/>
        <v>5011875</v>
      </c>
    </row>
    <row r="9" s="3" customFormat="1" ht="33.75" spans="1:24">
      <c r="A9" s="16" t="s">
        <v>27</v>
      </c>
      <c r="B9" s="16">
        <v>2</v>
      </c>
      <c r="C9" s="26" t="s">
        <v>45</v>
      </c>
      <c r="D9" s="18" t="s">
        <v>29</v>
      </c>
      <c r="E9" s="27" t="s">
        <v>54</v>
      </c>
      <c r="F9" s="68" t="s">
        <v>55</v>
      </c>
      <c r="G9" s="77" t="s">
        <v>56</v>
      </c>
      <c r="H9" s="20" t="s">
        <v>33</v>
      </c>
      <c r="I9" s="20" t="s">
        <v>57</v>
      </c>
      <c r="J9" s="37" t="s">
        <v>58</v>
      </c>
      <c r="K9" s="29" t="s">
        <v>59</v>
      </c>
      <c r="L9" s="29" t="s">
        <v>36</v>
      </c>
      <c r="M9" s="18">
        <v>4500</v>
      </c>
      <c r="N9" s="46">
        <v>900</v>
      </c>
      <c r="O9" s="92">
        <f t="shared" si="0"/>
        <v>4050000</v>
      </c>
      <c r="P9" s="32">
        <v>0.1</v>
      </c>
      <c r="Q9" s="65">
        <f t="shared" si="1"/>
        <v>405000</v>
      </c>
      <c r="R9" s="58">
        <v>44502</v>
      </c>
      <c r="S9" s="58">
        <v>44866</v>
      </c>
      <c r="T9" s="48">
        <v>0.8</v>
      </c>
      <c r="U9" s="48">
        <v>0.2</v>
      </c>
      <c r="V9" s="46">
        <f t="shared" si="2"/>
        <v>81000</v>
      </c>
      <c r="W9" s="43">
        <v>81000</v>
      </c>
      <c r="X9" s="47">
        <f t="shared" si="3"/>
        <v>324000</v>
      </c>
    </row>
    <row r="10" s="3" customFormat="1" ht="33.75" spans="1:24">
      <c r="A10" s="16" t="s">
        <v>27</v>
      </c>
      <c r="B10" s="16">
        <v>2</v>
      </c>
      <c r="C10" s="26" t="s">
        <v>45</v>
      </c>
      <c r="D10" s="18" t="s">
        <v>29</v>
      </c>
      <c r="E10" s="27" t="s">
        <v>54</v>
      </c>
      <c r="F10" s="68" t="s">
        <v>55</v>
      </c>
      <c r="G10" s="77" t="s">
        <v>56</v>
      </c>
      <c r="H10" s="20" t="s">
        <v>33</v>
      </c>
      <c r="I10" s="20" t="s">
        <v>57</v>
      </c>
      <c r="J10" s="37" t="s">
        <v>58</v>
      </c>
      <c r="K10" s="29" t="s">
        <v>60</v>
      </c>
      <c r="L10" s="29" t="s">
        <v>36</v>
      </c>
      <c r="M10" s="18">
        <v>736</v>
      </c>
      <c r="N10" s="46">
        <v>2000</v>
      </c>
      <c r="O10" s="92">
        <f t="shared" si="0"/>
        <v>1472000</v>
      </c>
      <c r="P10" s="32">
        <v>0.1</v>
      </c>
      <c r="Q10" s="65">
        <f t="shared" si="1"/>
        <v>147200</v>
      </c>
      <c r="R10" s="58">
        <v>44502</v>
      </c>
      <c r="S10" s="58">
        <v>44866</v>
      </c>
      <c r="T10" s="48">
        <v>0.8</v>
      </c>
      <c r="U10" s="48">
        <v>0.2</v>
      </c>
      <c r="V10" s="46">
        <f t="shared" si="2"/>
        <v>29440</v>
      </c>
      <c r="W10" s="43">
        <v>29440</v>
      </c>
      <c r="X10" s="47">
        <f t="shared" si="3"/>
        <v>117760</v>
      </c>
    </row>
    <row r="11" s="3" customFormat="1" ht="33.75" spans="1:24">
      <c r="A11" s="16" t="s">
        <v>27</v>
      </c>
      <c r="B11" s="16">
        <v>2</v>
      </c>
      <c r="C11" s="26" t="s">
        <v>45</v>
      </c>
      <c r="D11" s="18" t="s">
        <v>29</v>
      </c>
      <c r="E11" s="27" t="s">
        <v>54</v>
      </c>
      <c r="F11" s="68" t="s">
        <v>55</v>
      </c>
      <c r="G11" s="77" t="s">
        <v>56</v>
      </c>
      <c r="H11" s="20" t="s">
        <v>33</v>
      </c>
      <c r="I11" s="20" t="s">
        <v>61</v>
      </c>
      <c r="J11" s="37" t="s">
        <v>58</v>
      </c>
      <c r="K11" s="29" t="s">
        <v>59</v>
      </c>
      <c r="L11" s="29" t="s">
        <v>36</v>
      </c>
      <c r="M11" s="18">
        <v>612</v>
      </c>
      <c r="N11" s="46">
        <v>900</v>
      </c>
      <c r="O11" s="92">
        <f t="shared" si="0"/>
        <v>550800</v>
      </c>
      <c r="P11" s="32">
        <v>0.06</v>
      </c>
      <c r="Q11" s="65">
        <f t="shared" si="1"/>
        <v>33048</v>
      </c>
      <c r="R11" s="58">
        <v>44502</v>
      </c>
      <c r="S11" s="58">
        <v>44866</v>
      </c>
      <c r="T11" s="48">
        <v>0.8</v>
      </c>
      <c r="U11" s="48">
        <v>0.2</v>
      </c>
      <c r="V11" s="46">
        <f t="shared" si="2"/>
        <v>6609.6</v>
      </c>
      <c r="W11" s="43">
        <v>6609.6</v>
      </c>
      <c r="X11" s="47">
        <f t="shared" si="3"/>
        <v>26438.4</v>
      </c>
    </row>
    <row r="12" s="3" customFormat="1" ht="33.75" spans="1:24">
      <c r="A12" s="16" t="s">
        <v>27</v>
      </c>
      <c r="B12" s="16">
        <v>2</v>
      </c>
      <c r="C12" s="26" t="s">
        <v>45</v>
      </c>
      <c r="D12" s="18" t="s">
        <v>29</v>
      </c>
      <c r="E12" s="27" t="s">
        <v>54</v>
      </c>
      <c r="F12" s="68" t="s">
        <v>55</v>
      </c>
      <c r="G12" s="77" t="s">
        <v>56</v>
      </c>
      <c r="H12" s="20" t="s">
        <v>33</v>
      </c>
      <c r="I12" s="20" t="s">
        <v>61</v>
      </c>
      <c r="J12" s="37" t="s">
        <v>58</v>
      </c>
      <c r="K12" s="29" t="s">
        <v>60</v>
      </c>
      <c r="L12" s="29" t="s">
        <v>36</v>
      </c>
      <c r="M12" s="18">
        <v>240</v>
      </c>
      <c r="N12" s="46">
        <v>2000</v>
      </c>
      <c r="O12" s="92">
        <f t="shared" si="0"/>
        <v>480000</v>
      </c>
      <c r="P12" s="32">
        <v>0.06</v>
      </c>
      <c r="Q12" s="65">
        <f t="shared" si="1"/>
        <v>28800</v>
      </c>
      <c r="R12" s="58">
        <v>44502</v>
      </c>
      <c r="S12" s="58">
        <v>44866</v>
      </c>
      <c r="T12" s="48">
        <v>0.8</v>
      </c>
      <c r="U12" s="48">
        <v>0.2</v>
      </c>
      <c r="V12" s="46">
        <f t="shared" si="2"/>
        <v>5760</v>
      </c>
      <c r="W12" s="43">
        <v>5760</v>
      </c>
      <c r="X12" s="47">
        <f t="shared" si="3"/>
        <v>23040</v>
      </c>
    </row>
    <row r="13" s="3" customFormat="1" ht="33.75" spans="1:24">
      <c r="A13" s="16" t="s">
        <v>27</v>
      </c>
      <c r="B13" s="16">
        <v>2</v>
      </c>
      <c r="C13" s="26" t="s">
        <v>45</v>
      </c>
      <c r="D13" s="18" t="s">
        <v>29</v>
      </c>
      <c r="E13" s="27" t="s">
        <v>54</v>
      </c>
      <c r="F13" s="68" t="s">
        <v>55</v>
      </c>
      <c r="G13" s="77" t="s">
        <v>56</v>
      </c>
      <c r="H13" s="20" t="s">
        <v>33</v>
      </c>
      <c r="I13" s="20" t="s">
        <v>62</v>
      </c>
      <c r="J13" s="37" t="s">
        <v>63</v>
      </c>
      <c r="K13" s="29" t="s">
        <v>64</v>
      </c>
      <c r="L13" s="29" t="s">
        <v>36</v>
      </c>
      <c r="M13" s="29">
        <v>490</v>
      </c>
      <c r="N13" s="46">
        <v>3000</v>
      </c>
      <c r="O13" s="92">
        <f t="shared" si="0"/>
        <v>1470000</v>
      </c>
      <c r="P13" s="32">
        <v>0.1</v>
      </c>
      <c r="Q13" s="65">
        <f t="shared" si="1"/>
        <v>147000</v>
      </c>
      <c r="R13" s="58">
        <v>44502</v>
      </c>
      <c r="S13" s="58">
        <v>44866</v>
      </c>
      <c r="T13" s="48">
        <v>0.8</v>
      </c>
      <c r="U13" s="48">
        <v>0.2</v>
      </c>
      <c r="V13" s="46">
        <f t="shared" si="2"/>
        <v>29400</v>
      </c>
      <c r="W13" s="43">
        <v>29400</v>
      </c>
      <c r="X13" s="47">
        <f t="shared" si="3"/>
        <v>117600</v>
      </c>
    </row>
    <row r="14" s="3" customFormat="1" ht="33.75" spans="1:24">
      <c r="A14" s="16" t="s">
        <v>27</v>
      </c>
      <c r="B14" s="16">
        <v>3</v>
      </c>
      <c r="C14" s="26" t="s">
        <v>45</v>
      </c>
      <c r="D14" s="18" t="s">
        <v>29</v>
      </c>
      <c r="E14" s="27" t="s">
        <v>65</v>
      </c>
      <c r="F14" s="68" t="s">
        <v>66</v>
      </c>
      <c r="G14" s="77" t="s">
        <v>56</v>
      </c>
      <c r="H14" s="20" t="s">
        <v>33</v>
      </c>
      <c r="I14" s="20" t="s">
        <v>57</v>
      </c>
      <c r="J14" s="37" t="s">
        <v>67</v>
      </c>
      <c r="K14" s="29" t="s">
        <v>59</v>
      </c>
      <c r="L14" s="29" t="s">
        <v>36</v>
      </c>
      <c r="M14" s="29">
        <v>8640</v>
      </c>
      <c r="N14" s="46">
        <v>900</v>
      </c>
      <c r="O14" s="92">
        <f t="shared" si="0"/>
        <v>7776000</v>
      </c>
      <c r="P14" s="32">
        <v>0.1</v>
      </c>
      <c r="Q14" s="65">
        <f t="shared" si="1"/>
        <v>777600</v>
      </c>
      <c r="R14" s="58">
        <v>44505</v>
      </c>
      <c r="S14" s="58">
        <v>44869</v>
      </c>
      <c r="T14" s="48">
        <v>0.8</v>
      </c>
      <c r="U14" s="48">
        <v>0.2</v>
      </c>
      <c r="V14" s="46">
        <f t="shared" si="2"/>
        <v>155520</v>
      </c>
      <c r="W14" s="43">
        <v>155520</v>
      </c>
      <c r="X14" s="47">
        <f t="shared" si="3"/>
        <v>622080</v>
      </c>
    </row>
    <row r="15" s="3" customFormat="1" ht="33.75" spans="1:24">
      <c r="A15" s="16" t="s">
        <v>27</v>
      </c>
      <c r="B15" s="16">
        <v>3</v>
      </c>
      <c r="C15" s="26" t="s">
        <v>45</v>
      </c>
      <c r="D15" s="18" t="s">
        <v>29</v>
      </c>
      <c r="E15" s="27" t="s">
        <v>65</v>
      </c>
      <c r="F15" s="68" t="s">
        <v>66</v>
      </c>
      <c r="G15" s="77" t="s">
        <v>56</v>
      </c>
      <c r="H15" s="20" t="s">
        <v>33</v>
      </c>
      <c r="I15" s="20" t="s">
        <v>57</v>
      </c>
      <c r="J15" s="37" t="s">
        <v>67</v>
      </c>
      <c r="K15" s="29" t="s">
        <v>60</v>
      </c>
      <c r="L15" s="29" t="s">
        <v>36</v>
      </c>
      <c r="M15" s="29">
        <v>1672</v>
      </c>
      <c r="N15" s="46">
        <v>2000</v>
      </c>
      <c r="O15" s="92">
        <f t="shared" si="0"/>
        <v>3344000</v>
      </c>
      <c r="P15" s="32">
        <v>0.1</v>
      </c>
      <c r="Q15" s="65">
        <f t="shared" si="1"/>
        <v>334400</v>
      </c>
      <c r="R15" s="58">
        <v>44505</v>
      </c>
      <c r="S15" s="58">
        <v>44869</v>
      </c>
      <c r="T15" s="48">
        <v>0.8</v>
      </c>
      <c r="U15" s="48">
        <v>0.2</v>
      </c>
      <c r="V15" s="46">
        <f t="shared" si="2"/>
        <v>66880</v>
      </c>
      <c r="W15" s="43">
        <v>66880</v>
      </c>
      <c r="X15" s="47">
        <f t="shared" si="3"/>
        <v>267520</v>
      </c>
    </row>
    <row r="16" s="3" customFormat="1" ht="33.75" spans="1:24">
      <c r="A16" s="16" t="s">
        <v>27</v>
      </c>
      <c r="B16" s="16">
        <v>4</v>
      </c>
      <c r="C16" s="26" t="s">
        <v>45</v>
      </c>
      <c r="D16" s="18" t="s">
        <v>29</v>
      </c>
      <c r="E16" s="27" t="s">
        <v>68</v>
      </c>
      <c r="F16" s="68" t="s">
        <v>69</v>
      </c>
      <c r="G16" s="77" t="s">
        <v>56</v>
      </c>
      <c r="H16" s="20" t="s">
        <v>33</v>
      </c>
      <c r="I16" s="20" t="s">
        <v>57</v>
      </c>
      <c r="J16" s="37" t="s">
        <v>70</v>
      </c>
      <c r="K16" s="29" t="s">
        <v>59</v>
      </c>
      <c r="L16" s="29" t="s">
        <v>36</v>
      </c>
      <c r="M16" s="29">
        <v>350</v>
      </c>
      <c r="N16" s="46">
        <v>900</v>
      </c>
      <c r="O16" s="92">
        <f t="shared" si="0"/>
        <v>315000</v>
      </c>
      <c r="P16" s="32">
        <v>0.1</v>
      </c>
      <c r="Q16" s="65">
        <f t="shared" si="1"/>
        <v>31500</v>
      </c>
      <c r="R16" s="58">
        <v>44530</v>
      </c>
      <c r="S16" s="58">
        <v>44894</v>
      </c>
      <c r="T16" s="48">
        <v>0.8</v>
      </c>
      <c r="U16" s="48">
        <v>0.2</v>
      </c>
      <c r="V16" s="46">
        <f t="shared" si="2"/>
        <v>6300</v>
      </c>
      <c r="W16" s="43">
        <v>6300</v>
      </c>
      <c r="X16" s="47">
        <f t="shared" si="3"/>
        <v>25200</v>
      </c>
    </row>
    <row r="17" s="3" customFormat="1" ht="33.75" spans="1:24">
      <c r="A17" s="16" t="s">
        <v>27</v>
      </c>
      <c r="B17" s="16">
        <v>4</v>
      </c>
      <c r="C17" s="26" t="s">
        <v>45</v>
      </c>
      <c r="D17" s="18" t="s">
        <v>29</v>
      </c>
      <c r="E17" s="27" t="s">
        <v>68</v>
      </c>
      <c r="F17" s="68" t="s">
        <v>69</v>
      </c>
      <c r="G17" s="77" t="s">
        <v>56</v>
      </c>
      <c r="H17" s="20" t="s">
        <v>33</v>
      </c>
      <c r="I17" s="20" t="s">
        <v>57</v>
      </c>
      <c r="J17" s="37" t="s">
        <v>70</v>
      </c>
      <c r="K17" s="29" t="s">
        <v>60</v>
      </c>
      <c r="L17" s="29" t="s">
        <v>36</v>
      </c>
      <c r="M17" s="29">
        <v>100</v>
      </c>
      <c r="N17" s="46">
        <v>2000</v>
      </c>
      <c r="O17" s="92">
        <f t="shared" si="0"/>
        <v>200000</v>
      </c>
      <c r="P17" s="32">
        <v>0.1</v>
      </c>
      <c r="Q17" s="65">
        <f t="shared" si="1"/>
        <v>20000</v>
      </c>
      <c r="R17" s="58">
        <v>44530</v>
      </c>
      <c r="S17" s="58">
        <v>44894</v>
      </c>
      <c r="T17" s="48">
        <v>0.8</v>
      </c>
      <c r="U17" s="48">
        <v>0.2</v>
      </c>
      <c r="V17" s="46">
        <f t="shared" si="2"/>
        <v>4000</v>
      </c>
      <c r="W17" s="43">
        <v>4000</v>
      </c>
      <c r="X17" s="47">
        <f t="shared" si="3"/>
        <v>16000</v>
      </c>
    </row>
    <row r="18" s="3" customFormat="1" ht="33.75" spans="1:24">
      <c r="A18" s="16" t="s">
        <v>27</v>
      </c>
      <c r="B18" s="16">
        <v>4</v>
      </c>
      <c r="C18" s="26" t="s">
        <v>45</v>
      </c>
      <c r="D18" s="18" t="s">
        <v>29</v>
      </c>
      <c r="E18" s="27" t="s">
        <v>68</v>
      </c>
      <c r="F18" s="68" t="s">
        <v>69</v>
      </c>
      <c r="G18" s="77" t="s">
        <v>56</v>
      </c>
      <c r="H18" s="20" t="s">
        <v>33</v>
      </c>
      <c r="I18" s="20" t="s">
        <v>61</v>
      </c>
      <c r="J18" s="37" t="s">
        <v>70</v>
      </c>
      <c r="K18" s="29" t="s">
        <v>59</v>
      </c>
      <c r="L18" s="29" t="s">
        <v>36</v>
      </c>
      <c r="M18" s="29">
        <v>240</v>
      </c>
      <c r="N18" s="46">
        <v>900</v>
      </c>
      <c r="O18" s="92">
        <f t="shared" si="0"/>
        <v>216000</v>
      </c>
      <c r="P18" s="32">
        <v>0.06</v>
      </c>
      <c r="Q18" s="65">
        <f t="shared" si="1"/>
        <v>12960</v>
      </c>
      <c r="R18" s="58">
        <v>44530</v>
      </c>
      <c r="S18" s="58">
        <v>44894</v>
      </c>
      <c r="T18" s="48">
        <v>0.8</v>
      </c>
      <c r="U18" s="48">
        <v>0.2</v>
      </c>
      <c r="V18" s="46">
        <f t="shared" si="2"/>
        <v>2592</v>
      </c>
      <c r="W18" s="43">
        <v>2592</v>
      </c>
      <c r="X18" s="47">
        <f t="shared" si="3"/>
        <v>10368</v>
      </c>
    </row>
    <row r="19" s="3" customFormat="1" ht="33.75" spans="1:24">
      <c r="A19" s="16" t="s">
        <v>27</v>
      </c>
      <c r="B19" s="16">
        <v>4</v>
      </c>
      <c r="C19" s="26" t="s">
        <v>45</v>
      </c>
      <c r="D19" s="18" t="s">
        <v>29</v>
      </c>
      <c r="E19" s="27" t="s">
        <v>68</v>
      </c>
      <c r="F19" s="68" t="s">
        <v>69</v>
      </c>
      <c r="G19" s="77" t="s">
        <v>56</v>
      </c>
      <c r="H19" s="20" t="s">
        <v>33</v>
      </c>
      <c r="I19" s="20" t="s">
        <v>61</v>
      </c>
      <c r="J19" s="37" t="s">
        <v>70</v>
      </c>
      <c r="K19" s="29" t="s">
        <v>60</v>
      </c>
      <c r="L19" s="29" t="s">
        <v>36</v>
      </c>
      <c r="M19" s="29">
        <v>40</v>
      </c>
      <c r="N19" s="46">
        <v>2000</v>
      </c>
      <c r="O19" s="92">
        <f t="shared" si="0"/>
        <v>80000</v>
      </c>
      <c r="P19" s="32">
        <v>0.06</v>
      </c>
      <c r="Q19" s="65">
        <f t="shared" si="1"/>
        <v>4800</v>
      </c>
      <c r="R19" s="58">
        <v>44530</v>
      </c>
      <c r="S19" s="58">
        <v>44894</v>
      </c>
      <c r="T19" s="48">
        <v>0.8</v>
      </c>
      <c r="U19" s="48">
        <v>0.2</v>
      </c>
      <c r="V19" s="46">
        <f t="shared" si="2"/>
        <v>960</v>
      </c>
      <c r="W19" s="43">
        <v>960</v>
      </c>
      <c r="X19" s="47">
        <f t="shared" si="3"/>
        <v>3840</v>
      </c>
    </row>
    <row r="20" s="3" customFormat="1" ht="33.75" spans="1:24">
      <c r="A20" s="16" t="s">
        <v>27</v>
      </c>
      <c r="B20" s="16">
        <v>4</v>
      </c>
      <c r="C20" s="26" t="s">
        <v>45</v>
      </c>
      <c r="D20" s="18" t="s">
        <v>29</v>
      </c>
      <c r="E20" s="27" t="s">
        <v>68</v>
      </c>
      <c r="F20" s="68" t="s">
        <v>69</v>
      </c>
      <c r="G20" s="77" t="s">
        <v>56</v>
      </c>
      <c r="H20" s="20" t="s">
        <v>33</v>
      </c>
      <c r="I20" s="20" t="s">
        <v>62</v>
      </c>
      <c r="J20" s="37" t="s">
        <v>71</v>
      </c>
      <c r="K20" s="29" t="s">
        <v>72</v>
      </c>
      <c r="L20" s="29" t="s">
        <v>36</v>
      </c>
      <c r="M20" s="29">
        <v>600</v>
      </c>
      <c r="N20" s="46">
        <v>3000</v>
      </c>
      <c r="O20" s="92">
        <f t="shared" si="0"/>
        <v>1800000</v>
      </c>
      <c r="P20" s="32">
        <v>0.1</v>
      </c>
      <c r="Q20" s="65">
        <f t="shared" si="1"/>
        <v>180000</v>
      </c>
      <c r="R20" s="58">
        <v>44530</v>
      </c>
      <c r="S20" s="58">
        <v>44894</v>
      </c>
      <c r="T20" s="48">
        <v>0.8</v>
      </c>
      <c r="U20" s="48">
        <v>0.2</v>
      </c>
      <c r="V20" s="46">
        <f t="shared" si="2"/>
        <v>36000</v>
      </c>
      <c r="W20" s="43">
        <v>36000</v>
      </c>
      <c r="X20" s="47">
        <f t="shared" si="3"/>
        <v>144000</v>
      </c>
    </row>
    <row r="21" s="3" customFormat="1" ht="33.75" spans="1:24">
      <c r="A21" s="16" t="s">
        <v>27</v>
      </c>
      <c r="B21" s="16">
        <v>5</v>
      </c>
      <c r="C21" s="26" t="s">
        <v>45</v>
      </c>
      <c r="D21" s="18" t="s">
        <v>73</v>
      </c>
      <c r="E21" s="27" t="s">
        <v>74</v>
      </c>
      <c r="F21" s="68" t="s">
        <v>75</v>
      </c>
      <c r="G21" s="20" t="s">
        <v>32</v>
      </c>
      <c r="H21" s="20" t="s">
        <v>39</v>
      </c>
      <c r="I21" s="20" t="s">
        <v>48</v>
      </c>
      <c r="J21" s="37" t="s">
        <v>76</v>
      </c>
      <c r="K21" s="29" t="s">
        <v>48</v>
      </c>
      <c r="L21" s="29" t="s">
        <v>36</v>
      </c>
      <c r="M21" s="29">
        <v>4600</v>
      </c>
      <c r="N21" s="46">
        <v>1500</v>
      </c>
      <c r="O21" s="92">
        <f t="shared" si="0"/>
        <v>6900000</v>
      </c>
      <c r="P21" s="32">
        <v>0.06</v>
      </c>
      <c r="Q21" s="65">
        <f t="shared" si="1"/>
        <v>414000</v>
      </c>
      <c r="R21" s="58">
        <v>44483</v>
      </c>
      <c r="S21" s="58">
        <v>44847</v>
      </c>
      <c r="T21" s="106">
        <v>0.8833</v>
      </c>
      <c r="U21" s="106">
        <v>0.1167</v>
      </c>
      <c r="V21" s="46">
        <f t="shared" si="2"/>
        <v>48313.8</v>
      </c>
      <c r="W21" s="43">
        <v>48313.8</v>
      </c>
      <c r="X21" s="47">
        <f t="shared" si="3"/>
        <v>365686.2</v>
      </c>
    </row>
    <row r="22" s="3" customFormat="1" ht="33.75" spans="1:24">
      <c r="A22" s="16" t="s">
        <v>27</v>
      </c>
      <c r="B22" s="16">
        <v>5</v>
      </c>
      <c r="C22" s="26" t="s">
        <v>45</v>
      </c>
      <c r="D22" s="18" t="s">
        <v>73</v>
      </c>
      <c r="E22" s="27" t="s">
        <v>74</v>
      </c>
      <c r="F22" s="68" t="s">
        <v>75</v>
      </c>
      <c r="G22" s="20" t="s">
        <v>32</v>
      </c>
      <c r="H22" s="20" t="s">
        <v>39</v>
      </c>
      <c r="I22" s="20" t="s">
        <v>51</v>
      </c>
      <c r="J22" s="37" t="s">
        <v>77</v>
      </c>
      <c r="K22" s="29" t="s">
        <v>51</v>
      </c>
      <c r="L22" s="29" t="s">
        <v>36</v>
      </c>
      <c r="M22" s="29">
        <v>60000</v>
      </c>
      <c r="N22" s="46">
        <v>1400</v>
      </c>
      <c r="O22" s="92">
        <f t="shared" si="0"/>
        <v>84000000</v>
      </c>
      <c r="P22" s="32">
        <v>0.04</v>
      </c>
      <c r="Q22" s="65">
        <f t="shared" si="1"/>
        <v>3360000</v>
      </c>
      <c r="R22" s="58">
        <v>44483</v>
      </c>
      <c r="S22" s="58">
        <v>44847</v>
      </c>
      <c r="T22" s="48">
        <v>0.75</v>
      </c>
      <c r="U22" s="48">
        <v>0.25</v>
      </c>
      <c r="V22" s="46">
        <f t="shared" si="2"/>
        <v>840000</v>
      </c>
      <c r="W22" s="43">
        <v>840000</v>
      </c>
      <c r="X22" s="47">
        <f t="shared" si="3"/>
        <v>2520000</v>
      </c>
    </row>
    <row r="23" s="3" customFormat="1" ht="33.75" spans="1:24">
      <c r="A23" s="16" t="s">
        <v>27</v>
      </c>
      <c r="B23" s="16">
        <v>5</v>
      </c>
      <c r="C23" s="26" t="s">
        <v>45</v>
      </c>
      <c r="D23" s="18" t="s">
        <v>73</v>
      </c>
      <c r="E23" s="27" t="s">
        <v>74</v>
      </c>
      <c r="F23" s="68" t="s">
        <v>75</v>
      </c>
      <c r="G23" s="20" t="s">
        <v>32</v>
      </c>
      <c r="H23" s="20" t="s">
        <v>39</v>
      </c>
      <c r="I23" s="20" t="s">
        <v>40</v>
      </c>
      <c r="J23" s="37" t="s">
        <v>78</v>
      </c>
      <c r="K23" s="29" t="s">
        <v>40</v>
      </c>
      <c r="L23" s="29" t="s">
        <v>36</v>
      </c>
      <c r="M23" s="29">
        <v>80000</v>
      </c>
      <c r="N23" s="46">
        <v>500</v>
      </c>
      <c r="O23" s="92">
        <f t="shared" si="0"/>
        <v>40000000</v>
      </c>
      <c r="P23" s="32">
        <v>0.06</v>
      </c>
      <c r="Q23" s="65">
        <f t="shared" si="1"/>
        <v>2400000</v>
      </c>
      <c r="R23" s="58">
        <v>44483</v>
      </c>
      <c r="S23" s="58">
        <v>44847</v>
      </c>
      <c r="T23" s="48">
        <v>0.75</v>
      </c>
      <c r="U23" s="48">
        <v>0.25</v>
      </c>
      <c r="V23" s="46">
        <f t="shared" si="2"/>
        <v>600000</v>
      </c>
      <c r="W23" s="43">
        <v>600000</v>
      </c>
      <c r="X23" s="47">
        <f t="shared" si="3"/>
        <v>1800000</v>
      </c>
    </row>
    <row r="24" s="3" customFormat="1" ht="33.75" spans="1:24">
      <c r="A24" s="16" t="s">
        <v>27</v>
      </c>
      <c r="B24" s="16">
        <v>6</v>
      </c>
      <c r="C24" s="26" t="s">
        <v>45</v>
      </c>
      <c r="D24" s="18" t="s">
        <v>73</v>
      </c>
      <c r="E24" s="18" t="s">
        <v>79</v>
      </c>
      <c r="F24" s="19" t="s">
        <v>80</v>
      </c>
      <c r="G24" s="77" t="s">
        <v>81</v>
      </c>
      <c r="H24" s="20" t="s">
        <v>33</v>
      </c>
      <c r="I24" s="20" t="s">
        <v>82</v>
      </c>
      <c r="J24" s="37" t="s">
        <v>83</v>
      </c>
      <c r="K24" s="29" t="s">
        <v>82</v>
      </c>
      <c r="L24" s="29" t="s">
        <v>36</v>
      </c>
      <c r="M24" s="29">
        <v>6</v>
      </c>
      <c r="N24" s="46">
        <v>1000</v>
      </c>
      <c r="O24" s="92">
        <f t="shared" si="0"/>
        <v>6000</v>
      </c>
      <c r="P24" s="32">
        <v>0.048</v>
      </c>
      <c r="Q24" s="65">
        <f t="shared" si="1"/>
        <v>288</v>
      </c>
      <c r="R24" s="58">
        <v>44540</v>
      </c>
      <c r="S24" s="58">
        <v>44651</v>
      </c>
      <c r="T24" s="48">
        <v>0.8</v>
      </c>
      <c r="U24" s="48">
        <v>0.2</v>
      </c>
      <c r="V24" s="46">
        <f t="shared" si="2"/>
        <v>57.6</v>
      </c>
      <c r="W24" s="43">
        <v>57.6</v>
      </c>
      <c r="X24" s="47">
        <f t="shared" si="3"/>
        <v>230.4</v>
      </c>
    </row>
    <row r="25" s="3" customFormat="1" ht="33.75" spans="1:24">
      <c r="A25" s="16" t="s">
        <v>27</v>
      </c>
      <c r="B25" s="16">
        <v>6</v>
      </c>
      <c r="C25" s="26" t="s">
        <v>45</v>
      </c>
      <c r="D25" s="18" t="s">
        <v>73</v>
      </c>
      <c r="E25" s="18" t="s">
        <v>79</v>
      </c>
      <c r="F25" s="19" t="s">
        <v>80</v>
      </c>
      <c r="G25" s="77" t="s">
        <v>81</v>
      </c>
      <c r="H25" s="20" t="s">
        <v>33</v>
      </c>
      <c r="I25" s="25" t="s">
        <v>34</v>
      </c>
      <c r="J25" s="37" t="s">
        <v>84</v>
      </c>
      <c r="K25" s="29" t="s">
        <v>34</v>
      </c>
      <c r="L25" s="29" t="s">
        <v>36</v>
      </c>
      <c r="M25" s="29">
        <v>342.5</v>
      </c>
      <c r="N25" s="46">
        <v>1500</v>
      </c>
      <c r="O25" s="92">
        <f t="shared" si="0"/>
        <v>513750</v>
      </c>
      <c r="P25" s="32">
        <v>0.048</v>
      </c>
      <c r="Q25" s="65">
        <f t="shared" si="1"/>
        <v>24660</v>
      </c>
      <c r="R25" s="58">
        <v>44540</v>
      </c>
      <c r="S25" s="58">
        <v>44651</v>
      </c>
      <c r="T25" s="48">
        <v>0.8</v>
      </c>
      <c r="U25" s="48">
        <v>0.2</v>
      </c>
      <c r="V25" s="46">
        <f t="shared" si="2"/>
        <v>4932</v>
      </c>
      <c r="W25" s="43">
        <v>4932</v>
      </c>
      <c r="X25" s="47">
        <f t="shared" si="3"/>
        <v>19728</v>
      </c>
    </row>
    <row r="26" s="3" customFormat="1" ht="33.75" spans="1:24">
      <c r="A26" s="16" t="s">
        <v>27</v>
      </c>
      <c r="B26" s="16">
        <v>7</v>
      </c>
      <c r="C26" s="26" t="s">
        <v>45</v>
      </c>
      <c r="D26" s="18" t="s">
        <v>73</v>
      </c>
      <c r="E26" s="18" t="s">
        <v>85</v>
      </c>
      <c r="F26" s="22" t="s">
        <v>86</v>
      </c>
      <c r="G26" s="77" t="s">
        <v>81</v>
      </c>
      <c r="H26" s="20" t="s">
        <v>33</v>
      </c>
      <c r="I26" s="20" t="s">
        <v>57</v>
      </c>
      <c r="J26" s="37" t="s">
        <v>58</v>
      </c>
      <c r="K26" s="29" t="s">
        <v>59</v>
      </c>
      <c r="L26" s="29" t="s">
        <v>36</v>
      </c>
      <c r="M26" s="29">
        <v>800</v>
      </c>
      <c r="N26" s="46">
        <v>900</v>
      </c>
      <c r="O26" s="92">
        <f t="shared" si="0"/>
        <v>720000</v>
      </c>
      <c r="P26" s="32">
        <v>0.1</v>
      </c>
      <c r="Q26" s="65">
        <f t="shared" si="1"/>
        <v>72000</v>
      </c>
      <c r="R26" s="58">
        <v>44526</v>
      </c>
      <c r="S26" s="58">
        <v>44890</v>
      </c>
      <c r="T26" s="48">
        <v>0.8</v>
      </c>
      <c r="U26" s="48">
        <v>0.2</v>
      </c>
      <c r="V26" s="46">
        <f t="shared" si="2"/>
        <v>14400</v>
      </c>
      <c r="W26" s="43">
        <v>14400</v>
      </c>
      <c r="X26" s="47">
        <f t="shared" si="3"/>
        <v>57600</v>
      </c>
    </row>
    <row r="27" s="3" customFormat="1" ht="33.75" spans="1:24">
      <c r="A27" s="16" t="s">
        <v>27</v>
      </c>
      <c r="B27" s="16">
        <v>7</v>
      </c>
      <c r="C27" s="26" t="s">
        <v>45</v>
      </c>
      <c r="D27" s="18" t="s">
        <v>73</v>
      </c>
      <c r="E27" s="18" t="s">
        <v>85</v>
      </c>
      <c r="F27" s="22" t="s">
        <v>86</v>
      </c>
      <c r="G27" s="77" t="s">
        <v>81</v>
      </c>
      <c r="H27" s="20" t="s">
        <v>33</v>
      </c>
      <c r="I27" s="20" t="s">
        <v>57</v>
      </c>
      <c r="J27" s="37" t="s">
        <v>58</v>
      </c>
      <c r="K27" s="29" t="s">
        <v>87</v>
      </c>
      <c r="L27" s="29" t="s">
        <v>36</v>
      </c>
      <c r="M27" s="29">
        <v>120</v>
      </c>
      <c r="N27" s="46">
        <v>1500</v>
      </c>
      <c r="O27" s="92">
        <f t="shared" si="0"/>
        <v>180000</v>
      </c>
      <c r="P27" s="32">
        <v>0.1</v>
      </c>
      <c r="Q27" s="65">
        <f t="shared" si="1"/>
        <v>18000</v>
      </c>
      <c r="R27" s="58">
        <v>44526</v>
      </c>
      <c r="S27" s="58">
        <v>44890</v>
      </c>
      <c r="T27" s="48">
        <v>0.8</v>
      </c>
      <c r="U27" s="48">
        <v>0.2</v>
      </c>
      <c r="V27" s="46">
        <f t="shared" si="2"/>
        <v>3600</v>
      </c>
      <c r="W27" s="43">
        <v>3600</v>
      </c>
      <c r="X27" s="47">
        <f t="shared" si="3"/>
        <v>14400</v>
      </c>
    </row>
    <row r="28" s="3" customFormat="1" ht="33.75" spans="1:24">
      <c r="A28" s="16" t="s">
        <v>27</v>
      </c>
      <c r="B28" s="16">
        <v>7</v>
      </c>
      <c r="C28" s="26" t="s">
        <v>45</v>
      </c>
      <c r="D28" s="18" t="s">
        <v>73</v>
      </c>
      <c r="E28" s="18" t="s">
        <v>85</v>
      </c>
      <c r="F28" s="22" t="s">
        <v>86</v>
      </c>
      <c r="G28" s="77" t="s">
        <v>81</v>
      </c>
      <c r="H28" s="20" t="s">
        <v>33</v>
      </c>
      <c r="I28" s="20" t="s">
        <v>57</v>
      </c>
      <c r="J28" s="37" t="s">
        <v>58</v>
      </c>
      <c r="K28" s="29" t="s">
        <v>60</v>
      </c>
      <c r="L28" s="29" t="s">
        <v>36</v>
      </c>
      <c r="M28" s="29">
        <v>40</v>
      </c>
      <c r="N28" s="46">
        <v>2000</v>
      </c>
      <c r="O28" s="92">
        <f t="shared" si="0"/>
        <v>80000</v>
      </c>
      <c r="P28" s="32">
        <v>0.1</v>
      </c>
      <c r="Q28" s="65">
        <f t="shared" si="1"/>
        <v>8000</v>
      </c>
      <c r="R28" s="58">
        <v>44526</v>
      </c>
      <c r="S28" s="58">
        <v>44890</v>
      </c>
      <c r="T28" s="48">
        <v>0.8</v>
      </c>
      <c r="U28" s="48">
        <v>0.2</v>
      </c>
      <c r="V28" s="46">
        <f t="shared" si="2"/>
        <v>1600</v>
      </c>
      <c r="W28" s="43">
        <v>1600</v>
      </c>
      <c r="X28" s="47">
        <f t="shared" si="3"/>
        <v>6400</v>
      </c>
    </row>
    <row r="29" s="3" customFormat="1" ht="33.75" spans="1:24">
      <c r="A29" s="16" t="s">
        <v>27</v>
      </c>
      <c r="B29" s="16">
        <v>7</v>
      </c>
      <c r="C29" s="26" t="s">
        <v>45</v>
      </c>
      <c r="D29" s="18" t="s">
        <v>73</v>
      </c>
      <c r="E29" s="18" t="s">
        <v>85</v>
      </c>
      <c r="F29" s="22" t="s">
        <v>86</v>
      </c>
      <c r="G29" s="77" t="s">
        <v>81</v>
      </c>
      <c r="H29" s="20" t="s">
        <v>33</v>
      </c>
      <c r="I29" s="20" t="s">
        <v>57</v>
      </c>
      <c r="J29" s="37" t="s">
        <v>88</v>
      </c>
      <c r="K29" s="29" t="s">
        <v>59</v>
      </c>
      <c r="L29" s="29" t="s">
        <v>36</v>
      </c>
      <c r="M29" s="29">
        <v>1500</v>
      </c>
      <c r="N29" s="46">
        <v>900</v>
      </c>
      <c r="O29" s="92">
        <f t="shared" si="0"/>
        <v>1350000</v>
      </c>
      <c r="P29" s="32">
        <v>0.1</v>
      </c>
      <c r="Q29" s="65">
        <f t="shared" si="1"/>
        <v>135000</v>
      </c>
      <c r="R29" s="58">
        <v>44526</v>
      </c>
      <c r="S29" s="58">
        <v>44890</v>
      </c>
      <c r="T29" s="48">
        <v>0.8</v>
      </c>
      <c r="U29" s="48">
        <v>0.2</v>
      </c>
      <c r="V29" s="46">
        <f t="shared" si="2"/>
        <v>27000</v>
      </c>
      <c r="W29" s="43">
        <v>27000</v>
      </c>
      <c r="X29" s="47">
        <f t="shared" si="3"/>
        <v>108000</v>
      </c>
    </row>
    <row r="30" s="3" customFormat="1" ht="33.75" spans="1:24">
      <c r="A30" s="16" t="s">
        <v>27</v>
      </c>
      <c r="B30" s="16">
        <v>7</v>
      </c>
      <c r="C30" s="26" t="s">
        <v>45</v>
      </c>
      <c r="D30" s="18" t="s">
        <v>73</v>
      </c>
      <c r="E30" s="18" t="s">
        <v>85</v>
      </c>
      <c r="F30" s="22" t="s">
        <v>86</v>
      </c>
      <c r="G30" s="77" t="s">
        <v>81</v>
      </c>
      <c r="H30" s="20" t="s">
        <v>33</v>
      </c>
      <c r="I30" s="20" t="s">
        <v>57</v>
      </c>
      <c r="J30" s="37" t="s">
        <v>88</v>
      </c>
      <c r="K30" s="29" t="s">
        <v>87</v>
      </c>
      <c r="L30" s="29" t="s">
        <v>36</v>
      </c>
      <c r="M30" s="29">
        <v>180</v>
      </c>
      <c r="N30" s="46">
        <v>1500</v>
      </c>
      <c r="O30" s="92">
        <f t="shared" si="0"/>
        <v>270000</v>
      </c>
      <c r="P30" s="32">
        <v>0.1</v>
      </c>
      <c r="Q30" s="65">
        <f t="shared" si="1"/>
        <v>27000</v>
      </c>
      <c r="R30" s="58">
        <v>44526</v>
      </c>
      <c r="S30" s="58">
        <v>44890</v>
      </c>
      <c r="T30" s="48">
        <v>0.8</v>
      </c>
      <c r="U30" s="48">
        <v>0.2</v>
      </c>
      <c r="V30" s="46">
        <f t="shared" si="2"/>
        <v>5400</v>
      </c>
      <c r="W30" s="43">
        <v>5400</v>
      </c>
      <c r="X30" s="47">
        <f t="shared" si="3"/>
        <v>21600</v>
      </c>
    </row>
    <row r="31" s="3" customFormat="1" ht="33.75" spans="1:24">
      <c r="A31" s="16" t="s">
        <v>27</v>
      </c>
      <c r="B31" s="16">
        <v>7</v>
      </c>
      <c r="C31" s="26" t="s">
        <v>45</v>
      </c>
      <c r="D31" s="18" t="s">
        <v>73</v>
      </c>
      <c r="E31" s="18" t="s">
        <v>85</v>
      </c>
      <c r="F31" s="22" t="s">
        <v>86</v>
      </c>
      <c r="G31" s="77" t="s">
        <v>81</v>
      </c>
      <c r="H31" s="20" t="s">
        <v>33</v>
      </c>
      <c r="I31" s="20" t="s">
        <v>57</v>
      </c>
      <c r="J31" s="37" t="s">
        <v>88</v>
      </c>
      <c r="K31" s="29" t="s">
        <v>60</v>
      </c>
      <c r="L31" s="29" t="s">
        <v>36</v>
      </c>
      <c r="M31" s="29">
        <v>40</v>
      </c>
      <c r="N31" s="46">
        <v>2000</v>
      </c>
      <c r="O31" s="92">
        <f t="shared" si="0"/>
        <v>80000</v>
      </c>
      <c r="P31" s="32">
        <v>0.1</v>
      </c>
      <c r="Q31" s="65">
        <f t="shared" si="1"/>
        <v>8000</v>
      </c>
      <c r="R31" s="58">
        <v>44526</v>
      </c>
      <c r="S31" s="58">
        <v>44890</v>
      </c>
      <c r="T31" s="48">
        <v>0.8</v>
      </c>
      <c r="U31" s="48">
        <v>0.2</v>
      </c>
      <c r="V31" s="46">
        <f t="shared" si="2"/>
        <v>1600</v>
      </c>
      <c r="W31" s="43">
        <v>1600</v>
      </c>
      <c r="X31" s="47">
        <f t="shared" si="3"/>
        <v>6400</v>
      </c>
    </row>
    <row r="32" s="3" customFormat="1" ht="33.75" spans="1:24">
      <c r="A32" s="16" t="s">
        <v>27</v>
      </c>
      <c r="B32" s="16">
        <v>7</v>
      </c>
      <c r="C32" s="26" t="s">
        <v>45</v>
      </c>
      <c r="D32" s="18" t="s">
        <v>73</v>
      </c>
      <c r="E32" s="18" t="s">
        <v>85</v>
      </c>
      <c r="F32" s="22" t="s">
        <v>86</v>
      </c>
      <c r="G32" s="77" t="s">
        <v>81</v>
      </c>
      <c r="H32" s="20" t="s">
        <v>33</v>
      </c>
      <c r="I32" s="20" t="s">
        <v>62</v>
      </c>
      <c r="J32" s="37" t="s">
        <v>89</v>
      </c>
      <c r="K32" s="29" t="s">
        <v>90</v>
      </c>
      <c r="L32" s="29" t="s">
        <v>36</v>
      </c>
      <c r="M32" s="29">
        <v>120</v>
      </c>
      <c r="N32" s="46">
        <v>3000</v>
      </c>
      <c r="O32" s="92">
        <f t="shared" si="0"/>
        <v>360000</v>
      </c>
      <c r="P32" s="32">
        <v>0.1</v>
      </c>
      <c r="Q32" s="65">
        <f t="shared" si="1"/>
        <v>36000</v>
      </c>
      <c r="R32" s="58">
        <v>44526</v>
      </c>
      <c r="S32" s="58">
        <v>44890</v>
      </c>
      <c r="T32" s="48">
        <v>0.8</v>
      </c>
      <c r="U32" s="48">
        <v>0.2</v>
      </c>
      <c r="V32" s="46">
        <f t="shared" si="2"/>
        <v>7200</v>
      </c>
      <c r="W32" s="43">
        <v>7200</v>
      </c>
      <c r="X32" s="47">
        <f t="shared" si="3"/>
        <v>28800</v>
      </c>
    </row>
    <row r="33" s="3" customFormat="1" ht="33.75" spans="1:24">
      <c r="A33" s="16" t="s">
        <v>27</v>
      </c>
      <c r="B33" s="16">
        <v>7</v>
      </c>
      <c r="C33" s="26" t="s">
        <v>45</v>
      </c>
      <c r="D33" s="18" t="s">
        <v>73</v>
      </c>
      <c r="E33" s="18" t="s">
        <v>85</v>
      </c>
      <c r="F33" s="22" t="s">
        <v>86</v>
      </c>
      <c r="G33" s="77" t="s">
        <v>81</v>
      </c>
      <c r="H33" s="20" t="s">
        <v>33</v>
      </c>
      <c r="I33" s="20" t="s">
        <v>62</v>
      </c>
      <c r="J33" s="37" t="s">
        <v>89</v>
      </c>
      <c r="K33" s="29" t="s">
        <v>91</v>
      </c>
      <c r="L33" s="29" t="s">
        <v>36</v>
      </c>
      <c r="M33" s="29">
        <v>120</v>
      </c>
      <c r="N33" s="46">
        <v>3000</v>
      </c>
      <c r="O33" s="92">
        <f t="shared" si="0"/>
        <v>360000</v>
      </c>
      <c r="P33" s="32">
        <v>0.1</v>
      </c>
      <c r="Q33" s="65">
        <f t="shared" si="1"/>
        <v>36000</v>
      </c>
      <c r="R33" s="58">
        <v>44526</v>
      </c>
      <c r="S33" s="58">
        <v>44890</v>
      </c>
      <c r="T33" s="48">
        <v>0.8</v>
      </c>
      <c r="U33" s="48">
        <v>0.2</v>
      </c>
      <c r="V33" s="46">
        <f t="shared" si="2"/>
        <v>7200</v>
      </c>
      <c r="W33" s="43">
        <v>7200</v>
      </c>
      <c r="X33" s="47">
        <f t="shared" si="3"/>
        <v>28800</v>
      </c>
    </row>
    <row r="34" s="3" customFormat="1" ht="33.75" spans="1:24">
      <c r="A34" s="16" t="s">
        <v>27</v>
      </c>
      <c r="B34" s="16">
        <v>7</v>
      </c>
      <c r="C34" s="26" t="s">
        <v>45</v>
      </c>
      <c r="D34" s="18" t="s">
        <v>73</v>
      </c>
      <c r="E34" s="18" t="s">
        <v>85</v>
      </c>
      <c r="F34" s="22" t="s">
        <v>86</v>
      </c>
      <c r="G34" s="77" t="s">
        <v>81</v>
      </c>
      <c r="H34" s="20" t="s">
        <v>33</v>
      </c>
      <c r="I34" s="20" t="s">
        <v>62</v>
      </c>
      <c r="J34" s="37" t="s">
        <v>89</v>
      </c>
      <c r="K34" s="29" t="s">
        <v>92</v>
      </c>
      <c r="L34" s="29" t="s">
        <v>36</v>
      </c>
      <c r="M34" s="29">
        <v>20</v>
      </c>
      <c r="N34" s="46">
        <v>3000</v>
      </c>
      <c r="O34" s="92">
        <f t="shared" si="0"/>
        <v>60000</v>
      </c>
      <c r="P34" s="32">
        <v>0.1</v>
      </c>
      <c r="Q34" s="65">
        <f t="shared" si="1"/>
        <v>6000</v>
      </c>
      <c r="R34" s="58">
        <v>44526</v>
      </c>
      <c r="S34" s="58">
        <v>44890</v>
      </c>
      <c r="T34" s="48">
        <v>0.8</v>
      </c>
      <c r="U34" s="48">
        <v>0.2</v>
      </c>
      <c r="V34" s="46">
        <f t="shared" si="2"/>
        <v>1200</v>
      </c>
      <c r="W34" s="43">
        <v>1200</v>
      </c>
      <c r="X34" s="47">
        <f t="shared" si="3"/>
        <v>4800</v>
      </c>
    </row>
    <row r="35" s="3" customFormat="1" ht="33.75" spans="1:24">
      <c r="A35" s="16" t="s">
        <v>27</v>
      </c>
      <c r="B35" s="16">
        <v>7</v>
      </c>
      <c r="C35" s="26" t="s">
        <v>45</v>
      </c>
      <c r="D35" s="18" t="s">
        <v>73</v>
      </c>
      <c r="E35" s="18" t="s">
        <v>85</v>
      </c>
      <c r="F35" s="22" t="s">
        <v>86</v>
      </c>
      <c r="G35" s="77" t="s">
        <v>81</v>
      </c>
      <c r="H35" s="20" t="s">
        <v>33</v>
      </c>
      <c r="I35" s="20" t="s">
        <v>82</v>
      </c>
      <c r="J35" s="37" t="s">
        <v>93</v>
      </c>
      <c r="K35" s="29" t="s">
        <v>82</v>
      </c>
      <c r="L35" s="29" t="s">
        <v>36</v>
      </c>
      <c r="M35" s="29">
        <v>1400</v>
      </c>
      <c r="N35" s="46">
        <v>1000</v>
      </c>
      <c r="O35" s="92">
        <f t="shared" si="0"/>
        <v>1400000</v>
      </c>
      <c r="P35" s="32">
        <v>0.048</v>
      </c>
      <c r="Q35" s="65">
        <f t="shared" si="1"/>
        <v>67200</v>
      </c>
      <c r="R35" s="58">
        <v>44526</v>
      </c>
      <c r="S35" s="58">
        <v>44890</v>
      </c>
      <c r="T35" s="48">
        <v>0.8</v>
      </c>
      <c r="U35" s="48">
        <v>0.2</v>
      </c>
      <c r="V35" s="46">
        <f t="shared" si="2"/>
        <v>13440</v>
      </c>
      <c r="W35" s="43">
        <v>13440</v>
      </c>
      <c r="X35" s="47">
        <f t="shared" si="3"/>
        <v>53760</v>
      </c>
    </row>
    <row r="36" s="3" customFormat="1" ht="33.75" spans="1:24">
      <c r="A36" s="16" t="s">
        <v>27</v>
      </c>
      <c r="B36" s="16">
        <v>8</v>
      </c>
      <c r="C36" s="26" t="s">
        <v>45</v>
      </c>
      <c r="D36" s="18" t="s">
        <v>73</v>
      </c>
      <c r="E36" s="18" t="s">
        <v>94</v>
      </c>
      <c r="F36" s="22" t="s">
        <v>95</v>
      </c>
      <c r="G36" s="77" t="s">
        <v>81</v>
      </c>
      <c r="H36" s="20" t="s">
        <v>33</v>
      </c>
      <c r="I36" s="28" t="s">
        <v>57</v>
      </c>
      <c r="J36" s="37" t="s">
        <v>96</v>
      </c>
      <c r="K36" s="28" t="s">
        <v>59</v>
      </c>
      <c r="L36" s="29" t="s">
        <v>36</v>
      </c>
      <c r="M36" s="29">
        <v>6000</v>
      </c>
      <c r="N36" s="46">
        <v>900</v>
      </c>
      <c r="O36" s="92">
        <f t="shared" si="0"/>
        <v>5400000</v>
      </c>
      <c r="P36" s="32">
        <v>0.1</v>
      </c>
      <c r="Q36" s="65">
        <f t="shared" si="1"/>
        <v>540000</v>
      </c>
      <c r="R36" s="58">
        <v>44530</v>
      </c>
      <c r="S36" s="58">
        <v>44894</v>
      </c>
      <c r="T36" s="48">
        <v>0.8</v>
      </c>
      <c r="U36" s="48">
        <v>0.2</v>
      </c>
      <c r="V36" s="46">
        <f t="shared" si="2"/>
        <v>108000</v>
      </c>
      <c r="W36" s="43">
        <v>108000</v>
      </c>
      <c r="X36" s="47">
        <f t="shared" si="3"/>
        <v>432000</v>
      </c>
    </row>
    <row r="37" s="3" customFormat="1" ht="33.75" spans="1:24">
      <c r="A37" s="16" t="s">
        <v>27</v>
      </c>
      <c r="B37" s="16">
        <v>8</v>
      </c>
      <c r="C37" s="26" t="s">
        <v>45</v>
      </c>
      <c r="D37" s="18" t="s">
        <v>73</v>
      </c>
      <c r="E37" s="18" t="s">
        <v>94</v>
      </c>
      <c r="F37" s="22" t="s">
        <v>95</v>
      </c>
      <c r="G37" s="77" t="s">
        <v>81</v>
      </c>
      <c r="H37" s="20" t="s">
        <v>33</v>
      </c>
      <c r="I37" s="28" t="s">
        <v>57</v>
      </c>
      <c r="J37" s="37" t="s">
        <v>96</v>
      </c>
      <c r="K37" s="28" t="s">
        <v>87</v>
      </c>
      <c r="L37" s="29" t="s">
        <v>36</v>
      </c>
      <c r="M37" s="29">
        <v>600</v>
      </c>
      <c r="N37" s="46">
        <v>1500</v>
      </c>
      <c r="O37" s="92">
        <f t="shared" si="0"/>
        <v>900000</v>
      </c>
      <c r="P37" s="32">
        <v>0.1</v>
      </c>
      <c r="Q37" s="65">
        <f t="shared" si="1"/>
        <v>90000</v>
      </c>
      <c r="R37" s="58">
        <v>44530</v>
      </c>
      <c r="S37" s="58">
        <v>44894</v>
      </c>
      <c r="T37" s="48">
        <v>0.8</v>
      </c>
      <c r="U37" s="48">
        <v>0.2</v>
      </c>
      <c r="V37" s="46">
        <f t="shared" si="2"/>
        <v>18000</v>
      </c>
      <c r="W37" s="43">
        <v>18000</v>
      </c>
      <c r="X37" s="47">
        <f t="shared" si="3"/>
        <v>72000</v>
      </c>
    </row>
    <row r="38" s="3" customFormat="1" ht="33.75" spans="1:24">
      <c r="A38" s="16" t="s">
        <v>27</v>
      </c>
      <c r="B38" s="16">
        <v>8</v>
      </c>
      <c r="C38" s="26" t="s">
        <v>45</v>
      </c>
      <c r="D38" s="18" t="s">
        <v>73</v>
      </c>
      <c r="E38" s="18" t="s">
        <v>94</v>
      </c>
      <c r="F38" s="22" t="s">
        <v>95</v>
      </c>
      <c r="G38" s="77" t="s">
        <v>81</v>
      </c>
      <c r="H38" s="20" t="s">
        <v>33</v>
      </c>
      <c r="I38" s="28" t="s">
        <v>57</v>
      </c>
      <c r="J38" s="37" t="s">
        <v>96</v>
      </c>
      <c r="K38" s="28" t="s">
        <v>60</v>
      </c>
      <c r="L38" s="29" t="s">
        <v>36</v>
      </c>
      <c r="M38" s="29">
        <v>80</v>
      </c>
      <c r="N38" s="46">
        <v>2000</v>
      </c>
      <c r="O38" s="92">
        <f t="shared" si="0"/>
        <v>160000</v>
      </c>
      <c r="P38" s="32">
        <v>0.1</v>
      </c>
      <c r="Q38" s="65">
        <f t="shared" si="1"/>
        <v>16000</v>
      </c>
      <c r="R38" s="58">
        <v>44530</v>
      </c>
      <c r="S38" s="58">
        <v>44894</v>
      </c>
      <c r="T38" s="48">
        <v>0.8</v>
      </c>
      <c r="U38" s="48">
        <v>0.2</v>
      </c>
      <c r="V38" s="46">
        <f t="shared" si="2"/>
        <v>3200</v>
      </c>
      <c r="W38" s="43">
        <v>3200</v>
      </c>
      <c r="X38" s="47">
        <f t="shared" si="3"/>
        <v>12800</v>
      </c>
    </row>
    <row r="39" s="3" customFormat="1" ht="33.75" spans="1:24">
      <c r="A39" s="16" t="s">
        <v>27</v>
      </c>
      <c r="B39" s="16">
        <v>9</v>
      </c>
      <c r="C39" s="26" t="s">
        <v>45</v>
      </c>
      <c r="D39" s="18" t="s">
        <v>73</v>
      </c>
      <c r="E39" s="18" t="s">
        <v>97</v>
      </c>
      <c r="F39" s="22" t="s">
        <v>98</v>
      </c>
      <c r="G39" s="77" t="s">
        <v>81</v>
      </c>
      <c r="H39" s="20" t="s">
        <v>33</v>
      </c>
      <c r="I39" s="28" t="s">
        <v>57</v>
      </c>
      <c r="J39" s="37" t="s">
        <v>99</v>
      </c>
      <c r="K39" s="28" t="s">
        <v>59</v>
      </c>
      <c r="L39" s="29" t="s">
        <v>36</v>
      </c>
      <c r="M39" s="29">
        <v>360</v>
      </c>
      <c r="N39" s="46">
        <v>900</v>
      </c>
      <c r="O39" s="92">
        <f t="shared" si="0"/>
        <v>324000</v>
      </c>
      <c r="P39" s="32">
        <v>0.1</v>
      </c>
      <c r="Q39" s="65">
        <f t="shared" si="1"/>
        <v>32400</v>
      </c>
      <c r="R39" s="58">
        <v>44519</v>
      </c>
      <c r="S39" s="58">
        <v>44883</v>
      </c>
      <c r="T39" s="48">
        <v>0.8</v>
      </c>
      <c r="U39" s="48">
        <v>0.2</v>
      </c>
      <c r="V39" s="46">
        <f t="shared" si="2"/>
        <v>6480</v>
      </c>
      <c r="W39" s="43">
        <v>6480</v>
      </c>
      <c r="X39" s="47">
        <f t="shared" si="3"/>
        <v>25920</v>
      </c>
    </row>
    <row r="40" s="3" customFormat="1" ht="33.75" spans="1:24">
      <c r="A40" s="16" t="s">
        <v>27</v>
      </c>
      <c r="B40" s="16">
        <v>10</v>
      </c>
      <c r="C40" s="26" t="s">
        <v>45</v>
      </c>
      <c r="D40" s="18" t="s">
        <v>73</v>
      </c>
      <c r="E40" s="18" t="s">
        <v>100</v>
      </c>
      <c r="F40" s="22" t="s">
        <v>101</v>
      </c>
      <c r="G40" s="77" t="s">
        <v>81</v>
      </c>
      <c r="H40" s="20" t="s">
        <v>33</v>
      </c>
      <c r="I40" s="28" t="s">
        <v>57</v>
      </c>
      <c r="J40" s="37" t="s">
        <v>102</v>
      </c>
      <c r="K40" s="28" t="s">
        <v>59</v>
      </c>
      <c r="L40" s="29" t="s">
        <v>36</v>
      </c>
      <c r="M40" s="29">
        <v>680</v>
      </c>
      <c r="N40" s="46">
        <v>900</v>
      </c>
      <c r="O40" s="92">
        <f t="shared" si="0"/>
        <v>612000</v>
      </c>
      <c r="P40" s="32">
        <v>0.1</v>
      </c>
      <c r="Q40" s="65">
        <f t="shared" si="1"/>
        <v>61200</v>
      </c>
      <c r="R40" s="58">
        <v>44519</v>
      </c>
      <c r="S40" s="58">
        <v>44883</v>
      </c>
      <c r="T40" s="48">
        <v>0.8</v>
      </c>
      <c r="U40" s="48">
        <v>0.2</v>
      </c>
      <c r="V40" s="46">
        <f t="shared" si="2"/>
        <v>12240</v>
      </c>
      <c r="W40" s="43">
        <v>12240</v>
      </c>
      <c r="X40" s="47">
        <f t="shared" si="3"/>
        <v>48960</v>
      </c>
    </row>
    <row r="41" s="3" customFormat="1" ht="33.75" spans="1:24">
      <c r="A41" s="16" t="s">
        <v>27</v>
      </c>
      <c r="B41" s="16">
        <v>10</v>
      </c>
      <c r="C41" s="26" t="s">
        <v>45</v>
      </c>
      <c r="D41" s="18" t="s">
        <v>73</v>
      </c>
      <c r="E41" s="18" t="s">
        <v>100</v>
      </c>
      <c r="F41" s="22" t="s">
        <v>101</v>
      </c>
      <c r="G41" s="77" t="s">
        <v>81</v>
      </c>
      <c r="H41" s="20" t="s">
        <v>33</v>
      </c>
      <c r="I41" s="28" t="s">
        <v>57</v>
      </c>
      <c r="J41" s="37" t="s">
        <v>102</v>
      </c>
      <c r="K41" s="28" t="s">
        <v>60</v>
      </c>
      <c r="L41" s="29" t="s">
        <v>36</v>
      </c>
      <c r="M41" s="29">
        <v>45</v>
      </c>
      <c r="N41" s="46">
        <v>2000</v>
      </c>
      <c r="O41" s="92">
        <f t="shared" si="0"/>
        <v>90000</v>
      </c>
      <c r="P41" s="32">
        <v>0.1</v>
      </c>
      <c r="Q41" s="65">
        <f t="shared" si="1"/>
        <v>9000</v>
      </c>
      <c r="R41" s="58">
        <v>44519</v>
      </c>
      <c r="S41" s="58">
        <v>44883</v>
      </c>
      <c r="T41" s="48">
        <v>0.8</v>
      </c>
      <c r="U41" s="48">
        <v>0.2</v>
      </c>
      <c r="V41" s="46">
        <f t="shared" si="2"/>
        <v>1800</v>
      </c>
      <c r="W41" s="43">
        <v>1800</v>
      </c>
      <c r="X41" s="47">
        <f t="shared" si="3"/>
        <v>7200</v>
      </c>
    </row>
    <row r="42" s="3" customFormat="1" ht="33.75" spans="1:24">
      <c r="A42" s="16" t="s">
        <v>27</v>
      </c>
      <c r="B42" s="16">
        <v>10</v>
      </c>
      <c r="C42" s="26" t="s">
        <v>45</v>
      </c>
      <c r="D42" s="18" t="s">
        <v>73</v>
      </c>
      <c r="E42" s="18" t="s">
        <v>100</v>
      </c>
      <c r="F42" s="22" t="s">
        <v>101</v>
      </c>
      <c r="G42" s="77" t="s">
        <v>81</v>
      </c>
      <c r="H42" s="20" t="s">
        <v>33</v>
      </c>
      <c r="I42" s="28" t="s">
        <v>57</v>
      </c>
      <c r="J42" s="37" t="s">
        <v>102</v>
      </c>
      <c r="K42" s="28" t="s">
        <v>59</v>
      </c>
      <c r="L42" s="29" t="s">
        <v>36</v>
      </c>
      <c r="M42" s="29">
        <v>315</v>
      </c>
      <c r="N42" s="46">
        <v>900</v>
      </c>
      <c r="O42" s="92">
        <f t="shared" si="0"/>
        <v>283500</v>
      </c>
      <c r="P42" s="32">
        <v>0.1</v>
      </c>
      <c r="Q42" s="65">
        <f t="shared" si="1"/>
        <v>28350</v>
      </c>
      <c r="R42" s="58">
        <v>44519</v>
      </c>
      <c r="S42" s="58">
        <v>44883</v>
      </c>
      <c r="T42" s="48">
        <v>0.8</v>
      </c>
      <c r="U42" s="48">
        <v>0.2</v>
      </c>
      <c r="V42" s="46">
        <f t="shared" si="2"/>
        <v>5670</v>
      </c>
      <c r="W42" s="43">
        <v>5670</v>
      </c>
      <c r="X42" s="47">
        <f t="shared" si="3"/>
        <v>22680</v>
      </c>
    </row>
    <row r="43" s="3" customFormat="1" ht="33.75" spans="1:24">
      <c r="A43" s="16" t="s">
        <v>27</v>
      </c>
      <c r="B43" s="16">
        <v>11</v>
      </c>
      <c r="C43" s="26" t="s">
        <v>45</v>
      </c>
      <c r="D43" s="18" t="s">
        <v>73</v>
      </c>
      <c r="E43" s="18" t="s">
        <v>103</v>
      </c>
      <c r="F43" s="22" t="s">
        <v>104</v>
      </c>
      <c r="G43" s="77" t="s">
        <v>81</v>
      </c>
      <c r="H43" s="20" t="s">
        <v>33</v>
      </c>
      <c r="I43" s="28" t="s">
        <v>57</v>
      </c>
      <c r="J43" s="37" t="s">
        <v>105</v>
      </c>
      <c r="K43" s="28" t="s">
        <v>59</v>
      </c>
      <c r="L43" s="29" t="s">
        <v>36</v>
      </c>
      <c r="M43" s="29">
        <v>960</v>
      </c>
      <c r="N43" s="46">
        <v>900</v>
      </c>
      <c r="O43" s="92">
        <f t="shared" si="0"/>
        <v>864000</v>
      </c>
      <c r="P43" s="32">
        <v>0.1</v>
      </c>
      <c r="Q43" s="65">
        <f t="shared" si="1"/>
        <v>86400</v>
      </c>
      <c r="R43" s="58">
        <v>44511</v>
      </c>
      <c r="S43" s="58">
        <v>44875</v>
      </c>
      <c r="T43" s="48">
        <v>0.8</v>
      </c>
      <c r="U43" s="48">
        <v>0.2</v>
      </c>
      <c r="V43" s="46">
        <f t="shared" si="2"/>
        <v>17280</v>
      </c>
      <c r="W43" s="43">
        <v>17280</v>
      </c>
      <c r="X43" s="47">
        <f t="shared" si="3"/>
        <v>69120</v>
      </c>
    </row>
    <row r="44" s="3" customFormat="1" ht="33.75" spans="1:24">
      <c r="A44" s="16" t="s">
        <v>27</v>
      </c>
      <c r="B44" s="16">
        <v>12</v>
      </c>
      <c r="C44" s="26" t="s">
        <v>45</v>
      </c>
      <c r="D44" s="18" t="s">
        <v>73</v>
      </c>
      <c r="E44" s="18" t="s">
        <v>106</v>
      </c>
      <c r="F44" s="22" t="s">
        <v>107</v>
      </c>
      <c r="G44" s="77" t="s">
        <v>56</v>
      </c>
      <c r="H44" s="20" t="s">
        <v>33</v>
      </c>
      <c r="I44" s="28" t="s">
        <v>57</v>
      </c>
      <c r="J44" s="37" t="s">
        <v>108</v>
      </c>
      <c r="K44" s="28" t="s">
        <v>59</v>
      </c>
      <c r="L44" s="29" t="s">
        <v>36</v>
      </c>
      <c r="M44" s="29">
        <v>5050</v>
      </c>
      <c r="N44" s="46">
        <v>900</v>
      </c>
      <c r="O44" s="92">
        <f t="shared" si="0"/>
        <v>4545000</v>
      </c>
      <c r="P44" s="32">
        <v>0.1</v>
      </c>
      <c r="Q44" s="65">
        <f t="shared" si="1"/>
        <v>454500</v>
      </c>
      <c r="R44" s="58">
        <v>44520</v>
      </c>
      <c r="S44" s="58">
        <v>44884</v>
      </c>
      <c r="T44" s="48">
        <v>0.8</v>
      </c>
      <c r="U44" s="48">
        <v>0.2</v>
      </c>
      <c r="V44" s="46">
        <f t="shared" si="2"/>
        <v>90900</v>
      </c>
      <c r="W44" s="43">
        <v>90900</v>
      </c>
      <c r="X44" s="47">
        <f t="shared" si="3"/>
        <v>363600</v>
      </c>
    </row>
    <row r="45" s="3" customFormat="1" ht="33.75" spans="1:24">
      <c r="A45" s="16" t="s">
        <v>27</v>
      </c>
      <c r="B45" s="16">
        <v>12</v>
      </c>
      <c r="C45" s="26" t="s">
        <v>45</v>
      </c>
      <c r="D45" s="18" t="s">
        <v>73</v>
      </c>
      <c r="E45" s="18" t="s">
        <v>106</v>
      </c>
      <c r="F45" s="22" t="s">
        <v>107</v>
      </c>
      <c r="G45" s="77" t="s">
        <v>56</v>
      </c>
      <c r="H45" s="20" t="s">
        <v>33</v>
      </c>
      <c r="I45" s="28" t="s">
        <v>57</v>
      </c>
      <c r="J45" s="37" t="s">
        <v>108</v>
      </c>
      <c r="K45" s="28" t="s">
        <v>60</v>
      </c>
      <c r="L45" s="29" t="s">
        <v>36</v>
      </c>
      <c r="M45" s="29">
        <v>880</v>
      </c>
      <c r="N45" s="46">
        <v>2000</v>
      </c>
      <c r="O45" s="92">
        <f t="shared" si="0"/>
        <v>1760000</v>
      </c>
      <c r="P45" s="32">
        <v>0.1</v>
      </c>
      <c r="Q45" s="65">
        <f t="shared" si="1"/>
        <v>176000</v>
      </c>
      <c r="R45" s="58">
        <v>44520</v>
      </c>
      <c r="S45" s="58">
        <v>44884</v>
      </c>
      <c r="T45" s="48">
        <v>0.8</v>
      </c>
      <c r="U45" s="48">
        <v>0.2</v>
      </c>
      <c r="V45" s="46">
        <f t="shared" si="2"/>
        <v>35200</v>
      </c>
      <c r="W45" s="43">
        <v>35200</v>
      </c>
      <c r="X45" s="47">
        <f t="shared" si="3"/>
        <v>140800</v>
      </c>
    </row>
    <row r="46" s="3" customFormat="1" ht="33.75" spans="1:24">
      <c r="A46" s="16" t="s">
        <v>27</v>
      </c>
      <c r="B46" s="16">
        <v>13</v>
      </c>
      <c r="C46" s="17" t="s">
        <v>45</v>
      </c>
      <c r="D46" s="77" t="s">
        <v>73</v>
      </c>
      <c r="E46" s="27" t="s">
        <v>109</v>
      </c>
      <c r="F46" s="68" t="s">
        <v>110</v>
      </c>
      <c r="G46" s="77" t="s">
        <v>56</v>
      </c>
      <c r="H46" s="77" t="s">
        <v>33</v>
      </c>
      <c r="I46" s="77" t="s">
        <v>57</v>
      </c>
      <c r="J46" s="18" t="s">
        <v>111</v>
      </c>
      <c r="K46" s="74" t="s">
        <v>112</v>
      </c>
      <c r="L46" s="29" t="s">
        <v>36</v>
      </c>
      <c r="M46" s="18">
        <v>528</v>
      </c>
      <c r="N46" s="60">
        <v>900</v>
      </c>
      <c r="O46" s="92">
        <v>475200</v>
      </c>
      <c r="P46" s="32">
        <v>0.1</v>
      </c>
      <c r="Q46" s="65">
        <v>47520</v>
      </c>
      <c r="R46" s="86">
        <v>44513</v>
      </c>
      <c r="S46" s="86">
        <v>44877</v>
      </c>
      <c r="T46" s="48">
        <v>0.8</v>
      </c>
      <c r="U46" s="48">
        <v>0.2</v>
      </c>
      <c r="V46" s="46">
        <v>9504</v>
      </c>
      <c r="W46" s="43">
        <v>9504</v>
      </c>
      <c r="X46" s="47">
        <v>38016</v>
      </c>
    </row>
    <row r="47" s="3" customFormat="1" ht="33.75" spans="1:24">
      <c r="A47" s="16" t="s">
        <v>27</v>
      </c>
      <c r="B47" s="16">
        <v>13</v>
      </c>
      <c r="C47" s="17" t="s">
        <v>45</v>
      </c>
      <c r="D47" s="77" t="s">
        <v>73</v>
      </c>
      <c r="E47" s="27" t="s">
        <v>109</v>
      </c>
      <c r="F47" s="68" t="s">
        <v>110</v>
      </c>
      <c r="G47" s="77" t="s">
        <v>56</v>
      </c>
      <c r="H47" s="77" t="s">
        <v>33</v>
      </c>
      <c r="I47" s="77" t="s">
        <v>57</v>
      </c>
      <c r="J47" s="18" t="s">
        <v>111</v>
      </c>
      <c r="K47" s="74" t="s">
        <v>113</v>
      </c>
      <c r="L47" s="29" t="s">
        <v>36</v>
      </c>
      <c r="M47" s="18">
        <v>20</v>
      </c>
      <c r="N47" s="60">
        <v>2000</v>
      </c>
      <c r="O47" s="92">
        <v>40000</v>
      </c>
      <c r="P47" s="32">
        <v>0.1</v>
      </c>
      <c r="Q47" s="65">
        <v>4000</v>
      </c>
      <c r="R47" s="86">
        <v>44513</v>
      </c>
      <c r="S47" s="86">
        <v>44877</v>
      </c>
      <c r="T47" s="48">
        <v>0.8</v>
      </c>
      <c r="U47" s="48">
        <v>0.2</v>
      </c>
      <c r="V47" s="46">
        <v>800</v>
      </c>
      <c r="W47" s="43">
        <v>800</v>
      </c>
      <c r="X47" s="47">
        <v>3200</v>
      </c>
    </row>
    <row r="48" s="3" customFormat="1" ht="33.75" spans="1:24">
      <c r="A48" s="16" t="s">
        <v>27</v>
      </c>
      <c r="B48" s="16">
        <v>13</v>
      </c>
      <c r="C48" s="17" t="s">
        <v>45</v>
      </c>
      <c r="D48" s="77" t="s">
        <v>73</v>
      </c>
      <c r="E48" s="27" t="s">
        <v>109</v>
      </c>
      <c r="F48" s="68" t="s">
        <v>110</v>
      </c>
      <c r="G48" s="77" t="s">
        <v>56</v>
      </c>
      <c r="H48" s="77" t="s">
        <v>33</v>
      </c>
      <c r="I48" s="77" t="s">
        <v>57</v>
      </c>
      <c r="J48" s="18" t="s">
        <v>111</v>
      </c>
      <c r="K48" s="74" t="s">
        <v>112</v>
      </c>
      <c r="L48" s="29" t="s">
        <v>36</v>
      </c>
      <c r="M48" s="18">
        <v>140</v>
      </c>
      <c r="N48" s="60">
        <v>900</v>
      </c>
      <c r="O48" s="92">
        <v>126000</v>
      </c>
      <c r="P48" s="32">
        <v>0.1</v>
      </c>
      <c r="Q48" s="65">
        <v>12600</v>
      </c>
      <c r="R48" s="86">
        <v>44513</v>
      </c>
      <c r="S48" s="86">
        <v>44877</v>
      </c>
      <c r="T48" s="48">
        <v>0.8</v>
      </c>
      <c r="U48" s="48">
        <v>0.2</v>
      </c>
      <c r="V48" s="46">
        <v>2520</v>
      </c>
      <c r="W48" s="43">
        <v>2520</v>
      </c>
      <c r="X48" s="47">
        <v>10080</v>
      </c>
    </row>
    <row r="49" s="3" customFormat="1" ht="33.75" spans="1:24">
      <c r="A49" s="16" t="s">
        <v>27</v>
      </c>
      <c r="B49" s="16">
        <v>14</v>
      </c>
      <c r="C49" s="17" t="s">
        <v>45</v>
      </c>
      <c r="D49" s="77" t="s">
        <v>73</v>
      </c>
      <c r="E49" s="27" t="s">
        <v>114</v>
      </c>
      <c r="F49" s="68" t="s">
        <v>115</v>
      </c>
      <c r="G49" s="77" t="s">
        <v>56</v>
      </c>
      <c r="H49" s="77" t="s">
        <v>33</v>
      </c>
      <c r="I49" s="77" t="s">
        <v>57</v>
      </c>
      <c r="J49" s="18" t="s">
        <v>116</v>
      </c>
      <c r="K49" s="74" t="s">
        <v>113</v>
      </c>
      <c r="L49" s="29" t="s">
        <v>36</v>
      </c>
      <c r="M49" s="18">
        <v>1000</v>
      </c>
      <c r="N49" s="60">
        <v>2000</v>
      </c>
      <c r="O49" s="92">
        <v>2000000</v>
      </c>
      <c r="P49" s="32">
        <v>0.1</v>
      </c>
      <c r="Q49" s="65">
        <v>200000</v>
      </c>
      <c r="R49" s="86">
        <v>44481</v>
      </c>
      <c r="S49" s="86">
        <v>44845</v>
      </c>
      <c r="T49" s="48">
        <v>0.8</v>
      </c>
      <c r="U49" s="48">
        <v>0.2</v>
      </c>
      <c r="V49" s="46">
        <v>40000</v>
      </c>
      <c r="W49" s="43">
        <v>40000</v>
      </c>
      <c r="X49" s="47">
        <v>160000</v>
      </c>
    </row>
    <row r="50" s="3" customFormat="1" ht="33.75" spans="1:24">
      <c r="A50" s="16" t="s">
        <v>27</v>
      </c>
      <c r="B50" s="16">
        <v>15</v>
      </c>
      <c r="C50" s="17" t="s">
        <v>45</v>
      </c>
      <c r="D50" s="77" t="s">
        <v>73</v>
      </c>
      <c r="E50" s="27" t="s">
        <v>117</v>
      </c>
      <c r="F50" s="68" t="s">
        <v>118</v>
      </c>
      <c r="G50" s="77" t="s">
        <v>81</v>
      </c>
      <c r="H50" s="77" t="s">
        <v>33</v>
      </c>
      <c r="I50" s="77" t="s">
        <v>57</v>
      </c>
      <c r="J50" s="18" t="s">
        <v>119</v>
      </c>
      <c r="K50" s="74" t="s">
        <v>112</v>
      </c>
      <c r="L50" s="29" t="s">
        <v>36</v>
      </c>
      <c r="M50" s="18">
        <v>2400</v>
      </c>
      <c r="N50" s="60">
        <v>900</v>
      </c>
      <c r="O50" s="92">
        <v>2160000</v>
      </c>
      <c r="P50" s="32">
        <v>0.1</v>
      </c>
      <c r="Q50" s="65">
        <v>216000</v>
      </c>
      <c r="R50" s="86">
        <v>44533</v>
      </c>
      <c r="S50" s="86">
        <v>44897</v>
      </c>
      <c r="T50" s="48">
        <v>0.8</v>
      </c>
      <c r="U50" s="48">
        <v>0.2</v>
      </c>
      <c r="V50" s="46">
        <v>43200</v>
      </c>
      <c r="W50" s="43">
        <v>43200</v>
      </c>
      <c r="X50" s="47">
        <v>172800</v>
      </c>
    </row>
    <row r="51" s="3" customFormat="1" ht="33.75" spans="1:24">
      <c r="A51" s="16" t="s">
        <v>27</v>
      </c>
      <c r="B51" s="16">
        <v>15</v>
      </c>
      <c r="C51" s="17" t="s">
        <v>45</v>
      </c>
      <c r="D51" s="77" t="s">
        <v>73</v>
      </c>
      <c r="E51" s="27" t="s">
        <v>117</v>
      </c>
      <c r="F51" s="68" t="s">
        <v>118</v>
      </c>
      <c r="G51" s="77" t="s">
        <v>81</v>
      </c>
      <c r="H51" s="77" t="s">
        <v>33</v>
      </c>
      <c r="I51" s="77" t="s">
        <v>57</v>
      </c>
      <c r="J51" s="18" t="s">
        <v>119</v>
      </c>
      <c r="K51" s="74" t="s">
        <v>120</v>
      </c>
      <c r="L51" s="29" t="s">
        <v>36</v>
      </c>
      <c r="M51" s="18">
        <v>108</v>
      </c>
      <c r="N51" s="60">
        <v>1500</v>
      </c>
      <c r="O51" s="92">
        <v>162000</v>
      </c>
      <c r="P51" s="32">
        <v>0.1</v>
      </c>
      <c r="Q51" s="65">
        <v>16200</v>
      </c>
      <c r="R51" s="86">
        <v>44533</v>
      </c>
      <c r="S51" s="86">
        <v>44897</v>
      </c>
      <c r="T51" s="48">
        <v>0.8</v>
      </c>
      <c r="U51" s="48">
        <v>0.2</v>
      </c>
      <c r="V51" s="46">
        <v>3240</v>
      </c>
      <c r="W51" s="43">
        <v>3240</v>
      </c>
      <c r="X51" s="47">
        <v>12960</v>
      </c>
    </row>
    <row r="52" s="3" customFormat="1" ht="33.75" spans="1:24">
      <c r="A52" s="16" t="s">
        <v>27</v>
      </c>
      <c r="B52" s="16">
        <v>15</v>
      </c>
      <c r="C52" s="17" t="s">
        <v>45</v>
      </c>
      <c r="D52" s="77" t="s">
        <v>73</v>
      </c>
      <c r="E52" s="27" t="s">
        <v>117</v>
      </c>
      <c r="F52" s="68" t="s">
        <v>118</v>
      </c>
      <c r="G52" s="77" t="s">
        <v>81</v>
      </c>
      <c r="H52" s="77" t="s">
        <v>33</v>
      </c>
      <c r="I52" s="77" t="s">
        <v>57</v>
      </c>
      <c r="J52" s="18" t="s">
        <v>119</v>
      </c>
      <c r="K52" s="74" t="s">
        <v>113</v>
      </c>
      <c r="L52" s="29" t="s">
        <v>36</v>
      </c>
      <c r="M52" s="18">
        <v>168</v>
      </c>
      <c r="N52" s="60">
        <v>2000</v>
      </c>
      <c r="O52" s="92">
        <v>336000</v>
      </c>
      <c r="P52" s="32">
        <v>0.1</v>
      </c>
      <c r="Q52" s="65">
        <v>33600</v>
      </c>
      <c r="R52" s="86">
        <v>44533</v>
      </c>
      <c r="S52" s="86">
        <v>44897</v>
      </c>
      <c r="T52" s="48">
        <v>0.8</v>
      </c>
      <c r="U52" s="48">
        <v>0.2</v>
      </c>
      <c r="V52" s="46">
        <v>6720</v>
      </c>
      <c r="W52" s="43">
        <v>6720</v>
      </c>
      <c r="X52" s="47">
        <v>26880</v>
      </c>
    </row>
    <row r="53" s="3" customFormat="1" ht="33.75" spans="1:24">
      <c r="A53" s="16" t="s">
        <v>27</v>
      </c>
      <c r="B53" s="16">
        <v>16</v>
      </c>
      <c r="C53" s="17" t="s">
        <v>45</v>
      </c>
      <c r="D53" s="77" t="s">
        <v>73</v>
      </c>
      <c r="E53" s="27" t="s">
        <v>121</v>
      </c>
      <c r="F53" s="68" t="s">
        <v>122</v>
      </c>
      <c r="G53" s="77" t="s">
        <v>32</v>
      </c>
      <c r="H53" s="77" t="s">
        <v>33</v>
      </c>
      <c r="I53" s="27" t="s">
        <v>82</v>
      </c>
      <c r="J53" s="18" t="s">
        <v>123</v>
      </c>
      <c r="K53" s="29" t="s">
        <v>82</v>
      </c>
      <c r="L53" s="29" t="s">
        <v>36</v>
      </c>
      <c r="M53" s="18">
        <v>524</v>
      </c>
      <c r="N53" s="46">
        <v>1000</v>
      </c>
      <c r="O53" s="92">
        <v>524000</v>
      </c>
      <c r="P53" s="32">
        <v>0.048</v>
      </c>
      <c r="Q53" s="65">
        <v>25152</v>
      </c>
      <c r="R53" s="86">
        <v>44562</v>
      </c>
      <c r="S53" s="86">
        <v>44926</v>
      </c>
      <c r="T53" s="48">
        <v>0.8</v>
      </c>
      <c r="U53" s="48">
        <v>0.2</v>
      </c>
      <c r="V53" s="46">
        <v>5030.4</v>
      </c>
      <c r="W53" s="43">
        <v>5030.4</v>
      </c>
      <c r="X53" s="47">
        <v>20121.6</v>
      </c>
    </row>
    <row r="54" s="3" customFormat="1" ht="33.75" spans="1:24">
      <c r="A54" s="16" t="s">
        <v>27</v>
      </c>
      <c r="B54" s="16">
        <v>16</v>
      </c>
      <c r="C54" s="17" t="s">
        <v>45</v>
      </c>
      <c r="D54" s="77" t="s">
        <v>73</v>
      </c>
      <c r="E54" s="27" t="s">
        <v>121</v>
      </c>
      <c r="F54" s="68" t="s">
        <v>122</v>
      </c>
      <c r="G54" s="77" t="s">
        <v>32</v>
      </c>
      <c r="H54" s="77" t="s">
        <v>33</v>
      </c>
      <c r="I54" s="27" t="s">
        <v>62</v>
      </c>
      <c r="J54" s="18" t="s">
        <v>124</v>
      </c>
      <c r="K54" s="38" t="s">
        <v>90</v>
      </c>
      <c r="L54" s="29" t="s">
        <v>36</v>
      </c>
      <c r="M54" s="18">
        <v>100</v>
      </c>
      <c r="N54" s="46">
        <v>3000</v>
      </c>
      <c r="O54" s="92">
        <v>300000</v>
      </c>
      <c r="P54" s="32">
        <v>0.1</v>
      </c>
      <c r="Q54" s="65">
        <v>30000</v>
      </c>
      <c r="R54" s="86">
        <v>44562</v>
      </c>
      <c r="S54" s="86">
        <v>44926</v>
      </c>
      <c r="T54" s="48">
        <v>0.8</v>
      </c>
      <c r="U54" s="48">
        <v>0.2</v>
      </c>
      <c r="V54" s="46">
        <v>6000</v>
      </c>
      <c r="W54" s="43">
        <v>6000</v>
      </c>
      <c r="X54" s="47">
        <v>24000</v>
      </c>
    </row>
    <row r="55" s="3" customFormat="1" ht="33.75" spans="1:24">
      <c r="A55" s="16" t="s">
        <v>27</v>
      </c>
      <c r="B55" s="16">
        <v>17</v>
      </c>
      <c r="C55" s="17" t="s">
        <v>45</v>
      </c>
      <c r="D55" s="77" t="s">
        <v>73</v>
      </c>
      <c r="E55" s="18" t="s">
        <v>125</v>
      </c>
      <c r="F55" s="19" t="s">
        <v>126</v>
      </c>
      <c r="G55" s="18" t="s">
        <v>81</v>
      </c>
      <c r="H55" s="77" t="s">
        <v>39</v>
      </c>
      <c r="I55" s="77" t="s">
        <v>127</v>
      </c>
      <c r="J55" s="18" t="s">
        <v>128</v>
      </c>
      <c r="K55" s="74" t="s">
        <v>127</v>
      </c>
      <c r="L55" s="29" t="s">
        <v>50</v>
      </c>
      <c r="M55" s="18">
        <v>524</v>
      </c>
      <c r="N55" s="46">
        <v>4000</v>
      </c>
      <c r="O55" s="92">
        <v>2096000</v>
      </c>
      <c r="P55" s="32">
        <v>0.06</v>
      </c>
      <c r="Q55" s="65">
        <v>125760</v>
      </c>
      <c r="R55" s="86">
        <v>44562</v>
      </c>
      <c r="S55" s="86">
        <v>44926</v>
      </c>
      <c r="T55" s="48">
        <v>0.75</v>
      </c>
      <c r="U55" s="48">
        <v>0.25</v>
      </c>
      <c r="V55" s="49">
        <v>31440</v>
      </c>
      <c r="W55" s="59">
        <v>31440</v>
      </c>
      <c r="X55" s="87">
        <v>94320</v>
      </c>
    </row>
    <row r="56" s="3" customFormat="1" ht="33.75" spans="1:24">
      <c r="A56" s="16" t="s">
        <v>27</v>
      </c>
      <c r="B56" s="16">
        <v>17</v>
      </c>
      <c r="C56" s="17" t="s">
        <v>45</v>
      </c>
      <c r="D56" s="77" t="s">
        <v>73</v>
      </c>
      <c r="E56" s="18" t="s">
        <v>125</v>
      </c>
      <c r="F56" s="19" t="s">
        <v>126</v>
      </c>
      <c r="G56" s="18" t="s">
        <v>81</v>
      </c>
      <c r="H56" s="77" t="s">
        <v>39</v>
      </c>
      <c r="I56" s="77" t="s">
        <v>129</v>
      </c>
      <c r="J56" s="18" t="s">
        <v>128</v>
      </c>
      <c r="K56" s="74" t="s">
        <v>129</v>
      </c>
      <c r="L56" s="29" t="s">
        <v>50</v>
      </c>
      <c r="M56" s="18">
        <v>545</v>
      </c>
      <c r="N56" s="46">
        <v>8000</v>
      </c>
      <c r="O56" s="92">
        <v>4360000</v>
      </c>
      <c r="P56" s="32">
        <v>0.06</v>
      </c>
      <c r="Q56" s="65">
        <v>261600</v>
      </c>
      <c r="R56" s="86">
        <v>44562</v>
      </c>
      <c r="S56" s="86">
        <v>44926</v>
      </c>
      <c r="T56" s="48">
        <v>0.75</v>
      </c>
      <c r="U56" s="48">
        <v>0.25</v>
      </c>
      <c r="V56" s="49">
        <v>65400</v>
      </c>
      <c r="W56" s="59">
        <v>65400</v>
      </c>
      <c r="X56" s="87">
        <v>196200</v>
      </c>
    </row>
    <row r="57" s="3" customFormat="1" ht="33.75" spans="1:24">
      <c r="A57" s="16" t="s">
        <v>27</v>
      </c>
      <c r="B57" s="16">
        <v>17</v>
      </c>
      <c r="C57" s="17" t="s">
        <v>45</v>
      </c>
      <c r="D57" s="77" t="s">
        <v>73</v>
      </c>
      <c r="E57" s="18" t="s">
        <v>125</v>
      </c>
      <c r="F57" s="19" t="s">
        <v>126</v>
      </c>
      <c r="G57" s="18" t="s">
        <v>81</v>
      </c>
      <c r="H57" s="77" t="s">
        <v>39</v>
      </c>
      <c r="I57" s="77" t="s">
        <v>130</v>
      </c>
      <c r="J57" s="18" t="s">
        <v>128</v>
      </c>
      <c r="K57" s="74" t="s">
        <v>130</v>
      </c>
      <c r="L57" s="29" t="s">
        <v>50</v>
      </c>
      <c r="M57" s="18">
        <v>22</v>
      </c>
      <c r="N57" s="46">
        <v>6000</v>
      </c>
      <c r="O57" s="92">
        <v>132000</v>
      </c>
      <c r="P57" s="32">
        <v>0.06</v>
      </c>
      <c r="Q57" s="65">
        <v>7920</v>
      </c>
      <c r="R57" s="86">
        <v>44562</v>
      </c>
      <c r="S57" s="86">
        <v>44926</v>
      </c>
      <c r="T57" s="48">
        <v>0.75</v>
      </c>
      <c r="U57" s="48">
        <v>0.25</v>
      </c>
      <c r="V57" s="49">
        <v>1980</v>
      </c>
      <c r="W57" s="59">
        <v>1980</v>
      </c>
      <c r="X57" s="87">
        <v>5940</v>
      </c>
    </row>
    <row r="58" s="3" customFormat="1" ht="33.75" spans="1:24">
      <c r="A58" s="16" t="s">
        <v>27</v>
      </c>
      <c r="B58" s="16">
        <v>18</v>
      </c>
      <c r="C58" s="17" t="s">
        <v>45</v>
      </c>
      <c r="D58" s="77" t="s">
        <v>73</v>
      </c>
      <c r="E58" s="18" t="s">
        <v>131</v>
      </c>
      <c r="F58" s="19" t="s">
        <v>132</v>
      </c>
      <c r="G58" s="18" t="s">
        <v>56</v>
      </c>
      <c r="H58" s="77" t="s">
        <v>33</v>
      </c>
      <c r="I58" s="77" t="s">
        <v>57</v>
      </c>
      <c r="J58" s="18" t="s">
        <v>133</v>
      </c>
      <c r="K58" s="74" t="s">
        <v>112</v>
      </c>
      <c r="L58" s="29" t="s">
        <v>36</v>
      </c>
      <c r="M58" s="18">
        <v>1224</v>
      </c>
      <c r="N58" s="46">
        <v>900</v>
      </c>
      <c r="O58" s="92">
        <v>1101600</v>
      </c>
      <c r="P58" s="32">
        <v>0.1</v>
      </c>
      <c r="Q58" s="65">
        <v>110160</v>
      </c>
      <c r="R58" s="86">
        <v>44566</v>
      </c>
      <c r="S58" s="86">
        <v>44930</v>
      </c>
      <c r="T58" s="48">
        <v>0.8</v>
      </c>
      <c r="U58" s="48">
        <v>0.2</v>
      </c>
      <c r="V58" s="49">
        <v>22032</v>
      </c>
      <c r="W58" s="59">
        <v>22032</v>
      </c>
      <c r="X58" s="47">
        <v>88128</v>
      </c>
    </row>
    <row r="59" s="102" customFormat="1" ht="33.75" spans="1:24">
      <c r="A59" s="16" t="s">
        <v>27</v>
      </c>
      <c r="B59" s="20">
        <v>19</v>
      </c>
      <c r="C59" s="21" t="s">
        <v>45</v>
      </c>
      <c r="D59" s="20" t="s">
        <v>73</v>
      </c>
      <c r="E59" s="21" t="s">
        <v>134</v>
      </c>
      <c r="F59" s="22" t="s">
        <v>135</v>
      </c>
      <c r="G59" s="20" t="s">
        <v>81</v>
      </c>
      <c r="H59" s="20" t="s">
        <v>33</v>
      </c>
      <c r="I59" s="20" t="s">
        <v>34</v>
      </c>
      <c r="J59" s="103" t="s">
        <v>136</v>
      </c>
      <c r="K59" s="20" t="s">
        <v>34</v>
      </c>
      <c r="L59" s="29" t="s">
        <v>36</v>
      </c>
      <c r="M59" s="20">
        <v>5</v>
      </c>
      <c r="N59" s="104">
        <v>1500</v>
      </c>
      <c r="O59" s="92">
        <v>7500</v>
      </c>
      <c r="P59" s="32">
        <v>0.048</v>
      </c>
      <c r="Q59" s="65">
        <f>O59*P59</f>
        <v>360</v>
      </c>
      <c r="R59" s="107">
        <v>44567</v>
      </c>
      <c r="S59" s="107">
        <v>44651</v>
      </c>
      <c r="T59" s="48">
        <v>0.8</v>
      </c>
      <c r="U59" s="48">
        <v>0.2</v>
      </c>
      <c r="V59" s="46">
        <f>Q59*U59</f>
        <v>72</v>
      </c>
      <c r="W59" s="43">
        <v>72</v>
      </c>
      <c r="X59" s="47">
        <v>288</v>
      </c>
    </row>
    <row r="60" s="102" customFormat="1" ht="33.75" spans="1:24">
      <c r="A60" s="16" t="s">
        <v>27</v>
      </c>
      <c r="B60" s="20">
        <v>19</v>
      </c>
      <c r="C60" s="21" t="s">
        <v>45</v>
      </c>
      <c r="D60" s="20" t="s">
        <v>73</v>
      </c>
      <c r="E60" s="21" t="s">
        <v>134</v>
      </c>
      <c r="F60" s="22" t="s">
        <v>135</v>
      </c>
      <c r="G60" s="20" t="s">
        <v>81</v>
      </c>
      <c r="H60" s="20" t="s">
        <v>33</v>
      </c>
      <c r="I60" s="20" t="s">
        <v>62</v>
      </c>
      <c r="J60" s="103" t="s">
        <v>137</v>
      </c>
      <c r="K60" s="20" t="s">
        <v>92</v>
      </c>
      <c r="L60" s="29" t="s">
        <v>36</v>
      </c>
      <c r="M60" s="20">
        <v>20</v>
      </c>
      <c r="N60" s="46">
        <v>3000</v>
      </c>
      <c r="O60" s="92">
        <v>60000</v>
      </c>
      <c r="P60" s="32">
        <v>0.1</v>
      </c>
      <c r="Q60" s="65">
        <v>6000</v>
      </c>
      <c r="R60" s="107">
        <v>44567</v>
      </c>
      <c r="S60" s="107">
        <v>44931</v>
      </c>
      <c r="T60" s="48">
        <v>0.8</v>
      </c>
      <c r="U60" s="48">
        <v>0.2</v>
      </c>
      <c r="V60" s="46">
        <v>1200</v>
      </c>
      <c r="W60" s="43">
        <v>1200</v>
      </c>
      <c r="X60" s="47">
        <v>4800</v>
      </c>
    </row>
    <row r="61" s="102" customFormat="1" ht="33.75" spans="1:24">
      <c r="A61" s="16" t="s">
        <v>27</v>
      </c>
      <c r="B61" s="20">
        <v>19</v>
      </c>
      <c r="C61" s="21" t="s">
        <v>45</v>
      </c>
      <c r="D61" s="20" t="s">
        <v>73</v>
      </c>
      <c r="E61" s="20" t="s">
        <v>134</v>
      </c>
      <c r="F61" s="22" t="s">
        <v>135</v>
      </c>
      <c r="G61" s="20" t="s">
        <v>81</v>
      </c>
      <c r="H61" s="20" t="s">
        <v>33</v>
      </c>
      <c r="I61" s="20" t="s">
        <v>57</v>
      </c>
      <c r="J61" s="28" t="s">
        <v>138</v>
      </c>
      <c r="K61" s="20" t="s">
        <v>59</v>
      </c>
      <c r="L61" s="29" t="s">
        <v>36</v>
      </c>
      <c r="M61" s="20">
        <v>125</v>
      </c>
      <c r="N61" s="104">
        <v>900</v>
      </c>
      <c r="O61" s="92">
        <v>112500</v>
      </c>
      <c r="P61" s="32">
        <v>0.1</v>
      </c>
      <c r="Q61" s="65">
        <v>11250</v>
      </c>
      <c r="R61" s="107">
        <v>44567</v>
      </c>
      <c r="S61" s="107">
        <v>44748</v>
      </c>
      <c r="T61" s="48">
        <v>0.8</v>
      </c>
      <c r="U61" s="48">
        <v>0.2</v>
      </c>
      <c r="V61" s="46">
        <v>2250</v>
      </c>
      <c r="W61" s="43">
        <v>2250</v>
      </c>
      <c r="X61" s="47">
        <v>9000</v>
      </c>
    </row>
    <row r="62" s="102" customFormat="1" ht="33.75" spans="1:24">
      <c r="A62" s="16" t="s">
        <v>27</v>
      </c>
      <c r="B62" s="20">
        <v>19</v>
      </c>
      <c r="C62" s="21" t="s">
        <v>45</v>
      </c>
      <c r="D62" s="20" t="s">
        <v>73</v>
      </c>
      <c r="E62" s="20" t="s">
        <v>134</v>
      </c>
      <c r="F62" s="22" t="s">
        <v>135</v>
      </c>
      <c r="G62" s="20" t="s">
        <v>81</v>
      </c>
      <c r="H62" s="20" t="s">
        <v>33</v>
      </c>
      <c r="I62" s="20" t="s">
        <v>57</v>
      </c>
      <c r="J62" s="28"/>
      <c r="K62" s="20" t="s">
        <v>87</v>
      </c>
      <c r="L62" s="29"/>
      <c r="M62" s="20">
        <v>220</v>
      </c>
      <c r="N62" s="104">
        <v>1500</v>
      </c>
      <c r="O62" s="92">
        <v>330000</v>
      </c>
      <c r="P62" s="32">
        <v>0.1</v>
      </c>
      <c r="Q62" s="65">
        <v>33000</v>
      </c>
      <c r="R62" s="107"/>
      <c r="S62" s="107"/>
      <c r="T62" s="48">
        <v>0.8</v>
      </c>
      <c r="U62" s="48">
        <v>0.2</v>
      </c>
      <c r="V62" s="46">
        <v>6600</v>
      </c>
      <c r="W62" s="43">
        <v>6600</v>
      </c>
      <c r="X62" s="47">
        <v>26400</v>
      </c>
    </row>
    <row r="63" s="102" customFormat="1" ht="33.75" spans="1:24">
      <c r="A63" s="16" t="s">
        <v>27</v>
      </c>
      <c r="B63" s="20">
        <v>19</v>
      </c>
      <c r="C63" s="21" t="s">
        <v>45</v>
      </c>
      <c r="D63" s="20" t="s">
        <v>73</v>
      </c>
      <c r="E63" s="20" t="s">
        <v>134</v>
      </c>
      <c r="F63" s="22" t="s">
        <v>135</v>
      </c>
      <c r="G63" s="20" t="s">
        <v>81</v>
      </c>
      <c r="H63" s="20" t="s">
        <v>33</v>
      </c>
      <c r="I63" s="20" t="s">
        <v>57</v>
      </c>
      <c r="J63" s="28"/>
      <c r="K63" s="20" t="s">
        <v>60</v>
      </c>
      <c r="L63" s="29"/>
      <c r="M63" s="20">
        <v>5</v>
      </c>
      <c r="N63" s="104">
        <v>2000</v>
      </c>
      <c r="O63" s="92">
        <v>10000</v>
      </c>
      <c r="P63" s="32">
        <v>0.1</v>
      </c>
      <c r="Q63" s="65">
        <v>1000</v>
      </c>
      <c r="R63" s="107"/>
      <c r="S63" s="107"/>
      <c r="T63" s="48">
        <v>0.8</v>
      </c>
      <c r="U63" s="48">
        <v>0.2</v>
      </c>
      <c r="V63" s="46">
        <v>200</v>
      </c>
      <c r="W63" s="43">
        <v>200</v>
      </c>
      <c r="X63" s="47">
        <v>800</v>
      </c>
    </row>
    <row r="64" s="102" customFormat="1" ht="33.75" spans="1:24">
      <c r="A64" s="16" t="s">
        <v>27</v>
      </c>
      <c r="B64" s="20">
        <v>19</v>
      </c>
      <c r="C64" s="21" t="s">
        <v>45</v>
      </c>
      <c r="D64" s="20" t="s">
        <v>73</v>
      </c>
      <c r="E64" s="21" t="s">
        <v>134</v>
      </c>
      <c r="F64" s="22" t="s">
        <v>135</v>
      </c>
      <c r="G64" s="20" t="s">
        <v>81</v>
      </c>
      <c r="H64" s="20" t="s">
        <v>33</v>
      </c>
      <c r="I64" s="21" t="s">
        <v>82</v>
      </c>
      <c r="J64" s="103" t="s">
        <v>139</v>
      </c>
      <c r="K64" s="20" t="s">
        <v>82</v>
      </c>
      <c r="L64" s="29" t="s">
        <v>36</v>
      </c>
      <c r="M64" s="20">
        <v>90</v>
      </c>
      <c r="N64" s="104">
        <v>1000</v>
      </c>
      <c r="O64" s="92">
        <v>90000</v>
      </c>
      <c r="P64" s="105">
        <v>0.048</v>
      </c>
      <c r="Q64" s="65">
        <v>4320</v>
      </c>
      <c r="R64" s="107">
        <v>44567</v>
      </c>
      <c r="S64" s="107">
        <v>44931</v>
      </c>
      <c r="T64" s="48">
        <v>0.8</v>
      </c>
      <c r="U64" s="48">
        <v>0.2</v>
      </c>
      <c r="V64" s="46">
        <v>864</v>
      </c>
      <c r="W64" s="43">
        <v>864</v>
      </c>
      <c r="X64" s="47">
        <v>3456</v>
      </c>
    </row>
    <row r="65" s="102" customFormat="1" ht="45" spans="1:24">
      <c r="A65" s="16" t="s">
        <v>27</v>
      </c>
      <c r="B65" s="20">
        <v>20</v>
      </c>
      <c r="C65" s="21" t="s">
        <v>45</v>
      </c>
      <c r="D65" s="18" t="s">
        <v>73</v>
      </c>
      <c r="E65" s="28" t="s">
        <v>140</v>
      </c>
      <c r="F65" s="103" t="s">
        <v>141</v>
      </c>
      <c r="G65" s="18" t="s">
        <v>81</v>
      </c>
      <c r="H65" s="20" t="s">
        <v>33</v>
      </c>
      <c r="I65" s="21" t="s">
        <v>57</v>
      </c>
      <c r="J65" s="103" t="s">
        <v>142</v>
      </c>
      <c r="K65" s="20" t="s">
        <v>59</v>
      </c>
      <c r="L65" s="38" t="s">
        <v>36</v>
      </c>
      <c r="M65" s="20">
        <v>800</v>
      </c>
      <c r="N65" s="104">
        <v>900</v>
      </c>
      <c r="O65" s="92">
        <v>720000</v>
      </c>
      <c r="P65" s="40">
        <v>0.1</v>
      </c>
      <c r="Q65" s="65">
        <v>72000</v>
      </c>
      <c r="R65" s="44">
        <v>44573</v>
      </c>
      <c r="S65" s="44">
        <v>44937</v>
      </c>
      <c r="T65" s="61">
        <v>0.8</v>
      </c>
      <c r="U65" s="61">
        <v>0.2</v>
      </c>
      <c r="V65" s="64">
        <v>14400</v>
      </c>
      <c r="W65" s="65">
        <v>14400</v>
      </c>
      <c r="X65" s="92">
        <v>57600</v>
      </c>
    </row>
    <row r="66" s="102" customFormat="1" ht="33.75" spans="1:24">
      <c r="A66" s="16" t="s">
        <v>27</v>
      </c>
      <c r="B66" s="108">
        <v>21</v>
      </c>
      <c r="C66" s="109" t="s">
        <v>45</v>
      </c>
      <c r="D66" s="110" t="s">
        <v>73</v>
      </c>
      <c r="E66" s="111" t="s">
        <v>131</v>
      </c>
      <c r="F66" s="112" t="s">
        <v>143</v>
      </c>
      <c r="G66" s="110" t="s">
        <v>81</v>
      </c>
      <c r="H66" s="108" t="s">
        <v>33</v>
      </c>
      <c r="I66" s="108" t="s">
        <v>57</v>
      </c>
      <c r="J66" s="111" t="s">
        <v>133</v>
      </c>
      <c r="K66" s="20" t="s">
        <v>59</v>
      </c>
      <c r="L66" s="38" t="s">
        <v>36</v>
      </c>
      <c r="M66" s="20">
        <v>6800</v>
      </c>
      <c r="N66" s="104">
        <v>900</v>
      </c>
      <c r="O66" s="92">
        <v>6120000</v>
      </c>
      <c r="P66" s="40">
        <v>0.1</v>
      </c>
      <c r="Q66" s="65">
        <v>612000</v>
      </c>
      <c r="R66" s="130">
        <v>44566</v>
      </c>
      <c r="S66" s="130">
        <v>44930</v>
      </c>
      <c r="T66" s="61">
        <v>0.8</v>
      </c>
      <c r="U66" s="61">
        <v>0.2</v>
      </c>
      <c r="V66" s="64">
        <v>122400</v>
      </c>
      <c r="W66" s="65">
        <v>122400</v>
      </c>
      <c r="X66" s="92">
        <v>489600</v>
      </c>
    </row>
    <row r="67" s="102" customFormat="1" ht="33.75" spans="1:24">
      <c r="A67" s="16" t="s">
        <v>27</v>
      </c>
      <c r="B67" s="108">
        <v>21</v>
      </c>
      <c r="C67" s="113" t="s">
        <v>45</v>
      </c>
      <c r="D67" s="110" t="s">
        <v>73</v>
      </c>
      <c r="E67" s="111" t="s">
        <v>131</v>
      </c>
      <c r="F67" s="112" t="s">
        <v>143</v>
      </c>
      <c r="G67" s="110" t="s">
        <v>81</v>
      </c>
      <c r="H67" s="108" t="s">
        <v>33</v>
      </c>
      <c r="I67" s="108" t="s">
        <v>57</v>
      </c>
      <c r="J67" s="118"/>
      <c r="K67" s="20" t="s">
        <v>87</v>
      </c>
      <c r="L67" s="38" t="s">
        <v>36</v>
      </c>
      <c r="M67" s="20">
        <v>600</v>
      </c>
      <c r="N67" s="104">
        <v>1500</v>
      </c>
      <c r="O67" s="92">
        <v>900000</v>
      </c>
      <c r="P67" s="40">
        <v>0.1</v>
      </c>
      <c r="Q67" s="65">
        <v>90000</v>
      </c>
      <c r="R67" s="131"/>
      <c r="S67" s="131"/>
      <c r="T67" s="61">
        <v>0.8</v>
      </c>
      <c r="U67" s="61">
        <v>0.2</v>
      </c>
      <c r="V67" s="64">
        <v>18000</v>
      </c>
      <c r="W67" s="65">
        <v>18000</v>
      </c>
      <c r="X67" s="92">
        <v>72000</v>
      </c>
    </row>
    <row r="68" s="102" customFormat="1" ht="33.75" spans="1:24">
      <c r="A68" s="16" t="s">
        <v>27</v>
      </c>
      <c r="B68" s="108">
        <v>21</v>
      </c>
      <c r="C68" s="114" t="s">
        <v>45</v>
      </c>
      <c r="D68" s="110" t="s">
        <v>73</v>
      </c>
      <c r="E68" s="111" t="s">
        <v>131</v>
      </c>
      <c r="F68" s="112" t="s">
        <v>143</v>
      </c>
      <c r="G68" s="110" t="s">
        <v>81</v>
      </c>
      <c r="H68" s="108" t="s">
        <v>33</v>
      </c>
      <c r="I68" s="108" t="s">
        <v>57</v>
      </c>
      <c r="J68" s="121"/>
      <c r="K68" s="20" t="s">
        <v>60</v>
      </c>
      <c r="L68" s="38" t="s">
        <v>36</v>
      </c>
      <c r="M68" s="20">
        <v>80</v>
      </c>
      <c r="N68" s="104">
        <v>2000</v>
      </c>
      <c r="O68" s="92">
        <v>160000</v>
      </c>
      <c r="P68" s="40">
        <v>0.1</v>
      </c>
      <c r="Q68" s="65">
        <v>16000</v>
      </c>
      <c r="R68" s="132"/>
      <c r="S68" s="132"/>
      <c r="T68" s="61">
        <v>0.8</v>
      </c>
      <c r="U68" s="61">
        <v>0.2</v>
      </c>
      <c r="V68" s="64">
        <v>3200</v>
      </c>
      <c r="W68" s="65">
        <v>3200</v>
      </c>
      <c r="X68" s="92">
        <v>12800</v>
      </c>
    </row>
    <row r="69" s="102" customFormat="1" ht="33.75" spans="1:24">
      <c r="A69" s="16" t="s">
        <v>27</v>
      </c>
      <c r="B69" s="20">
        <v>22</v>
      </c>
      <c r="C69" s="21" t="s">
        <v>45</v>
      </c>
      <c r="D69" s="18" t="s">
        <v>73</v>
      </c>
      <c r="E69" s="28" t="s">
        <v>144</v>
      </c>
      <c r="F69" s="103" t="s">
        <v>145</v>
      </c>
      <c r="G69" s="18" t="s">
        <v>81</v>
      </c>
      <c r="H69" s="20" t="s">
        <v>33</v>
      </c>
      <c r="I69" s="20" t="s">
        <v>57</v>
      </c>
      <c r="J69" s="120" t="s">
        <v>146</v>
      </c>
      <c r="K69" s="20" t="s">
        <v>59</v>
      </c>
      <c r="L69" s="38" t="s">
        <v>36</v>
      </c>
      <c r="M69" s="20">
        <v>1820</v>
      </c>
      <c r="N69" s="104">
        <v>900</v>
      </c>
      <c r="O69" s="92">
        <v>1638000</v>
      </c>
      <c r="P69" s="40">
        <v>0.1</v>
      </c>
      <c r="Q69" s="65">
        <v>163800</v>
      </c>
      <c r="R69" s="133">
        <v>44620</v>
      </c>
      <c r="S69" s="133">
        <v>44984</v>
      </c>
      <c r="T69" s="61">
        <v>0.8</v>
      </c>
      <c r="U69" s="61">
        <v>0.2</v>
      </c>
      <c r="V69" s="64">
        <v>32760</v>
      </c>
      <c r="W69" s="65">
        <v>32760</v>
      </c>
      <c r="X69" s="92">
        <v>131040</v>
      </c>
    </row>
    <row r="70" s="102" customFormat="1" ht="33.75" spans="1:24">
      <c r="A70" s="115" t="s">
        <v>27</v>
      </c>
      <c r="B70" s="116">
        <v>22</v>
      </c>
      <c r="C70" s="114" t="s">
        <v>45</v>
      </c>
      <c r="D70" s="117" t="s">
        <v>73</v>
      </c>
      <c r="E70" s="118" t="s">
        <v>144</v>
      </c>
      <c r="F70" s="119" t="s">
        <v>145</v>
      </c>
      <c r="G70" s="117" t="s">
        <v>81</v>
      </c>
      <c r="H70" s="116" t="s">
        <v>33</v>
      </c>
      <c r="I70" s="116" t="s">
        <v>57</v>
      </c>
      <c r="J70" s="122" t="s">
        <v>146</v>
      </c>
      <c r="K70" s="123" t="s">
        <v>60</v>
      </c>
      <c r="L70" s="124" t="s">
        <v>36</v>
      </c>
      <c r="M70" s="123">
        <v>312</v>
      </c>
      <c r="N70" s="125">
        <v>2000</v>
      </c>
      <c r="O70" s="126">
        <v>624000</v>
      </c>
      <c r="P70" s="127">
        <v>0.1</v>
      </c>
      <c r="Q70" s="134">
        <v>62400</v>
      </c>
      <c r="R70" s="135">
        <v>44620</v>
      </c>
      <c r="S70" s="135">
        <v>44984</v>
      </c>
      <c r="T70" s="136">
        <v>0.8</v>
      </c>
      <c r="U70" s="136">
        <v>0.2</v>
      </c>
      <c r="V70" s="137">
        <f>Q70*U70</f>
        <v>12480</v>
      </c>
      <c r="W70" s="134">
        <v>12480</v>
      </c>
      <c r="X70" s="126">
        <f>Q70*T70</f>
        <v>49920</v>
      </c>
    </row>
    <row r="71" s="102" customFormat="1" ht="33.75" spans="1:24">
      <c r="A71" s="16" t="s">
        <v>27</v>
      </c>
      <c r="B71" s="20">
        <v>22</v>
      </c>
      <c r="C71" s="21" t="s">
        <v>45</v>
      </c>
      <c r="D71" s="20" t="s">
        <v>73</v>
      </c>
      <c r="E71" s="21" t="s">
        <v>144</v>
      </c>
      <c r="F71" s="22" t="s">
        <v>145</v>
      </c>
      <c r="G71" s="20" t="s">
        <v>81</v>
      </c>
      <c r="H71" s="21" t="s">
        <v>33</v>
      </c>
      <c r="I71" s="20" t="s">
        <v>62</v>
      </c>
      <c r="J71" s="103" t="s">
        <v>147</v>
      </c>
      <c r="K71" s="20" t="s">
        <v>90</v>
      </c>
      <c r="L71" s="38" t="s">
        <v>36</v>
      </c>
      <c r="M71" s="20">
        <v>28</v>
      </c>
      <c r="N71" s="104">
        <v>3000</v>
      </c>
      <c r="O71" s="92">
        <v>84000</v>
      </c>
      <c r="P71" s="40">
        <v>0.1</v>
      </c>
      <c r="Q71" s="65">
        <v>8400</v>
      </c>
      <c r="R71" s="107">
        <v>44621</v>
      </c>
      <c r="S71" s="107">
        <v>44985</v>
      </c>
      <c r="T71" s="61">
        <v>0.8</v>
      </c>
      <c r="U71" s="61">
        <v>0.2</v>
      </c>
      <c r="V71" s="64">
        <v>1680</v>
      </c>
      <c r="W71" s="65">
        <v>1680</v>
      </c>
      <c r="X71" s="92">
        <v>6720</v>
      </c>
    </row>
    <row r="72" s="102" customFormat="1" ht="33.75" spans="1:24">
      <c r="A72" s="16" t="s">
        <v>27</v>
      </c>
      <c r="B72" s="108">
        <v>23</v>
      </c>
      <c r="C72" s="109" t="s">
        <v>45</v>
      </c>
      <c r="D72" s="110" t="s">
        <v>73</v>
      </c>
      <c r="E72" s="111" t="s">
        <v>148</v>
      </c>
      <c r="F72" s="112" t="s">
        <v>149</v>
      </c>
      <c r="G72" s="110" t="s">
        <v>81</v>
      </c>
      <c r="H72" s="108" t="s">
        <v>33</v>
      </c>
      <c r="I72" s="108" t="s">
        <v>57</v>
      </c>
      <c r="J72" s="111" t="s">
        <v>150</v>
      </c>
      <c r="K72" s="20" t="s">
        <v>59</v>
      </c>
      <c r="L72" s="21" t="s">
        <v>36</v>
      </c>
      <c r="M72" s="20">
        <v>553</v>
      </c>
      <c r="N72" s="104">
        <v>900</v>
      </c>
      <c r="O72" s="92">
        <v>497700</v>
      </c>
      <c r="P72" s="40">
        <v>0.1</v>
      </c>
      <c r="Q72" s="65">
        <v>49770</v>
      </c>
      <c r="R72" s="130">
        <v>44622</v>
      </c>
      <c r="S72" s="130">
        <v>44986</v>
      </c>
      <c r="T72" s="61">
        <v>0.8</v>
      </c>
      <c r="U72" s="61">
        <v>0.2</v>
      </c>
      <c r="V72" s="64">
        <v>9954</v>
      </c>
      <c r="W72" s="65">
        <v>9954</v>
      </c>
      <c r="X72" s="92">
        <v>39816</v>
      </c>
    </row>
    <row r="73" s="102" customFormat="1" ht="33.75" spans="1:24">
      <c r="A73" s="16" t="s">
        <v>27</v>
      </c>
      <c r="B73" s="108">
        <v>23</v>
      </c>
      <c r="C73" s="114" t="s">
        <v>45</v>
      </c>
      <c r="D73" s="110" t="s">
        <v>73</v>
      </c>
      <c r="E73" s="111" t="s">
        <v>148</v>
      </c>
      <c r="F73" s="112" t="s">
        <v>149</v>
      </c>
      <c r="G73" s="110" t="s">
        <v>81</v>
      </c>
      <c r="H73" s="108" t="s">
        <v>33</v>
      </c>
      <c r="I73" s="108" t="s">
        <v>57</v>
      </c>
      <c r="J73" s="121"/>
      <c r="K73" s="20" t="s">
        <v>60</v>
      </c>
      <c r="L73" s="21" t="s">
        <v>36</v>
      </c>
      <c r="M73" s="20">
        <v>158</v>
      </c>
      <c r="N73" s="104">
        <v>2000</v>
      </c>
      <c r="O73" s="92">
        <v>316000</v>
      </c>
      <c r="P73" s="40">
        <v>0.1</v>
      </c>
      <c r="Q73" s="65">
        <v>31600</v>
      </c>
      <c r="R73" s="132"/>
      <c r="S73" s="132"/>
      <c r="T73" s="61">
        <v>0.8</v>
      </c>
      <c r="U73" s="61">
        <v>0.2</v>
      </c>
      <c r="V73" s="64">
        <v>6320</v>
      </c>
      <c r="W73" s="65">
        <v>6320</v>
      </c>
      <c r="X73" s="92">
        <v>25280</v>
      </c>
    </row>
    <row r="74" s="102" customFormat="1" ht="33.75" spans="1:24">
      <c r="A74" s="16" t="s">
        <v>27</v>
      </c>
      <c r="B74" s="20">
        <v>24</v>
      </c>
      <c r="C74" s="21" t="s">
        <v>45</v>
      </c>
      <c r="D74" s="110" t="s">
        <v>73</v>
      </c>
      <c r="E74" s="28" t="s">
        <v>151</v>
      </c>
      <c r="F74" s="103" t="s">
        <v>152</v>
      </c>
      <c r="G74" s="110" t="s">
        <v>81</v>
      </c>
      <c r="H74" s="21" t="s">
        <v>33</v>
      </c>
      <c r="I74" s="20" t="s">
        <v>62</v>
      </c>
      <c r="J74" s="103" t="s">
        <v>153</v>
      </c>
      <c r="K74" s="20" t="s">
        <v>154</v>
      </c>
      <c r="L74" s="38" t="s">
        <v>36</v>
      </c>
      <c r="M74" s="20">
        <v>150</v>
      </c>
      <c r="N74" s="104">
        <v>3000</v>
      </c>
      <c r="O74" s="92">
        <v>450000</v>
      </c>
      <c r="P74" s="40">
        <v>0.1</v>
      </c>
      <c r="Q74" s="65">
        <v>45000</v>
      </c>
      <c r="R74" s="107">
        <v>44630</v>
      </c>
      <c r="S74" s="107">
        <v>44994</v>
      </c>
      <c r="T74" s="61">
        <v>0.8</v>
      </c>
      <c r="U74" s="61">
        <v>0.2</v>
      </c>
      <c r="V74" s="64">
        <v>9000</v>
      </c>
      <c r="W74" s="65">
        <v>9000</v>
      </c>
      <c r="X74" s="92">
        <v>36000</v>
      </c>
    </row>
    <row r="75" s="102" customFormat="1" ht="33.75" spans="1:24">
      <c r="A75" s="16" t="s">
        <v>27</v>
      </c>
      <c r="B75" s="20">
        <v>25</v>
      </c>
      <c r="C75" s="21" t="s">
        <v>45</v>
      </c>
      <c r="D75" s="110" t="s">
        <v>73</v>
      </c>
      <c r="E75" s="28" t="s">
        <v>155</v>
      </c>
      <c r="F75" s="103" t="s">
        <v>156</v>
      </c>
      <c r="G75" s="110" t="s">
        <v>81</v>
      </c>
      <c r="H75" s="21" t="s">
        <v>33</v>
      </c>
      <c r="I75" s="20" t="s">
        <v>57</v>
      </c>
      <c r="J75" s="103" t="s">
        <v>157</v>
      </c>
      <c r="K75" s="20" t="s">
        <v>59</v>
      </c>
      <c r="L75" s="21" t="s">
        <v>36</v>
      </c>
      <c r="M75" s="20">
        <v>848</v>
      </c>
      <c r="N75" s="104">
        <v>900</v>
      </c>
      <c r="O75" s="92">
        <v>763200</v>
      </c>
      <c r="P75" s="40">
        <v>0.1</v>
      </c>
      <c r="Q75" s="65">
        <v>76320</v>
      </c>
      <c r="R75" s="107">
        <v>44651</v>
      </c>
      <c r="S75" s="107">
        <v>45015</v>
      </c>
      <c r="T75" s="61">
        <v>0.8</v>
      </c>
      <c r="U75" s="61">
        <v>0.2</v>
      </c>
      <c r="V75" s="64">
        <v>15264</v>
      </c>
      <c r="W75" s="65">
        <v>15264</v>
      </c>
      <c r="X75" s="92">
        <v>61056</v>
      </c>
    </row>
    <row r="76" s="3" customFormat="1" ht="33.75" spans="1:24">
      <c r="A76" s="16" t="s">
        <v>27</v>
      </c>
      <c r="B76" s="16">
        <v>26</v>
      </c>
      <c r="C76" s="21" t="s">
        <v>45</v>
      </c>
      <c r="D76" s="110" t="s">
        <v>73</v>
      </c>
      <c r="E76" s="28" t="s">
        <v>158</v>
      </c>
      <c r="F76" s="103" t="s">
        <v>159</v>
      </c>
      <c r="G76" s="110" t="s">
        <v>81</v>
      </c>
      <c r="H76" s="20" t="s">
        <v>33</v>
      </c>
      <c r="I76" s="20" t="s">
        <v>62</v>
      </c>
      <c r="J76" s="103" t="s">
        <v>160</v>
      </c>
      <c r="K76" s="29" t="s">
        <v>161</v>
      </c>
      <c r="L76" s="29" t="s">
        <v>36</v>
      </c>
      <c r="M76" s="29">
        <v>46</v>
      </c>
      <c r="N76" s="46">
        <v>3000</v>
      </c>
      <c r="O76" s="92">
        <v>138000</v>
      </c>
      <c r="P76" s="32">
        <v>0.1</v>
      </c>
      <c r="Q76" s="65">
        <v>13800</v>
      </c>
      <c r="R76" s="107">
        <v>44651</v>
      </c>
      <c r="S76" s="107">
        <v>45015</v>
      </c>
      <c r="T76" s="48">
        <v>0.8</v>
      </c>
      <c r="U76" s="48">
        <v>0.2</v>
      </c>
      <c r="V76" s="46">
        <v>2760</v>
      </c>
      <c r="W76" s="43">
        <v>2760</v>
      </c>
      <c r="X76" s="47">
        <v>11040</v>
      </c>
    </row>
    <row r="77" s="3" customFormat="1" ht="33.75" spans="1:24">
      <c r="A77" s="16" t="s">
        <v>27</v>
      </c>
      <c r="B77" s="16">
        <v>27</v>
      </c>
      <c r="C77" s="21" t="s">
        <v>45</v>
      </c>
      <c r="D77" s="110" t="s">
        <v>73</v>
      </c>
      <c r="E77" s="28" t="s">
        <v>162</v>
      </c>
      <c r="F77" s="103" t="s">
        <v>163</v>
      </c>
      <c r="G77" s="110" t="s">
        <v>81</v>
      </c>
      <c r="H77" s="20" t="s">
        <v>33</v>
      </c>
      <c r="I77" s="20" t="s">
        <v>62</v>
      </c>
      <c r="J77" s="103" t="s">
        <v>164</v>
      </c>
      <c r="K77" s="29" t="s">
        <v>165</v>
      </c>
      <c r="L77" s="29" t="s">
        <v>36</v>
      </c>
      <c r="M77" s="29">
        <v>43</v>
      </c>
      <c r="N77" s="46">
        <v>3000</v>
      </c>
      <c r="O77" s="92">
        <v>129000</v>
      </c>
      <c r="P77" s="32">
        <v>0.1</v>
      </c>
      <c r="Q77" s="65">
        <v>12900</v>
      </c>
      <c r="R77" s="107">
        <v>44651</v>
      </c>
      <c r="S77" s="107">
        <v>45015</v>
      </c>
      <c r="T77" s="48">
        <v>0.8</v>
      </c>
      <c r="U77" s="48">
        <v>0.2</v>
      </c>
      <c r="V77" s="46">
        <v>2580</v>
      </c>
      <c r="W77" s="43">
        <v>2580</v>
      </c>
      <c r="X77" s="47">
        <v>10320</v>
      </c>
    </row>
    <row r="78" s="3" customFormat="1" ht="33.75" spans="1:24">
      <c r="A78" s="16" t="s">
        <v>27</v>
      </c>
      <c r="B78" s="16">
        <v>28</v>
      </c>
      <c r="C78" s="21" t="s">
        <v>45</v>
      </c>
      <c r="D78" s="110" t="s">
        <v>73</v>
      </c>
      <c r="E78" s="28" t="s">
        <v>166</v>
      </c>
      <c r="F78" s="103" t="s">
        <v>167</v>
      </c>
      <c r="G78" s="110" t="s">
        <v>81</v>
      </c>
      <c r="H78" s="20" t="s">
        <v>33</v>
      </c>
      <c r="I78" s="20" t="s">
        <v>62</v>
      </c>
      <c r="J78" s="103" t="s">
        <v>168</v>
      </c>
      <c r="K78" s="29" t="s">
        <v>169</v>
      </c>
      <c r="L78" s="29" t="s">
        <v>36</v>
      </c>
      <c r="M78" s="29">
        <v>58</v>
      </c>
      <c r="N78" s="46">
        <v>3000</v>
      </c>
      <c r="O78" s="92">
        <v>174000</v>
      </c>
      <c r="P78" s="32">
        <v>0.1</v>
      </c>
      <c r="Q78" s="65">
        <v>17400</v>
      </c>
      <c r="R78" s="107">
        <v>44651</v>
      </c>
      <c r="S78" s="107">
        <v>45015</v>
      </c>
      <c r="T78" s="48">
        <v>0.8</v>
      </c>
      <c r="U78" s="48">
        <v>0.2</v>
      </c>
      <c r="V78" s="46">
        <v>3480</v>
      </c>
      <c r="W78" s="43">
        <v>3480</v>
      </c>
      <c r="X78" s="47">
        <v>13920</v>
      </c>
    </row>
    <row r="79" s="3" customFormat="1" ht="33.75" spans="1:24">
      <c r="A79" s="16" t="s">
        <v>27</v>
      </c>
      <c r="B79" s="16">
        <v>29</v>
      </c>
      <c r="C79" s="21" t="s">
        <v>45</v>
      </c>
      <c r="D79" s="110" t="s">
        <v>73</v>
      </c>
      <c r="E79" s="28" t="s">
        <v>170</v>
      </c>
      <c r="F79" s="103" t="s">
        <v>171</v>
      </c>
      <c r="G79" s="110" t="s">
        <v>81</v>
      </c>
      <c r="H79" s="20" t="s">
        <v>33</v>
      </c>
      <c r="I79" s="20" t="s">
        <v>62</v>
      </c>
      <c r="J79" s="103" t="s">
        <v>172</v>
      </c>
      <c r="K79" s="29" t="s">
        <v>173</v>
      </c>
      <c r="L79" s="29" t="s">
        <v>36</v>
      </c>
      <c r="M79" s="29">
        <v>25</v>
      </c>
      <c r="N79" s="46">
        <v>3000</v>
      </c>
      <c r="O79" s="92">
        <v>75000</v>
      </c>
      <c r="P79" s="32">
        <v>0.1</v>
      </c>
      <c r="Q79" s="65">
        <v>7500</v>
      </c>
      <c r="R79" s="107">
        <v>44681</v>
      </c>
      <c r="S79" s="107">
        <v>45045</v>
      </c>
      <c r="T79" s="48">
        <v>0.8</v>
      </c>
      <c r="U79" s="48">
        <v>0.2</v>
      </c>
      <c r="V79" s="46">
        <v>1500</v>
      </c>
      <c r="W79" s="43">
        <v>1500</v>
      </c>
      <c r="X79" s="47">
        <v>6000</v>
      </c>
    </row>
    <row r="80" s="3" customFormat="1" ht="33.75" spans="1:24">
      <c r="A80" s="16" t="s">
        <v>27</v>
      </c>
      <c r="B80" s="16">
        <v>30</v>
      </c>
      <c r="C80" s="21" t="s">
        <v>45</v>
      </c>
      <c r="D80" s="110" t="s">
        <v>73</v>
      </c>
      <c r="E80" s="28" t="s">
        <v>170</v>
      </c>
      <c r="F80" s="103" t="s">
        <v>174</v>
      </c>
      <c r="G80" s="110" t="s">
        <v>81</v>
      </c>
      <c r="H80" s="20" t="s">
        <v>33</v>
      </c>
      <c r="I80" s="20" t="s">
        <v>62</v>
      </c>
      <c r="J80" s="103" t="s">
        <v>175</v>
      </c>
      <c r="K80" s="29" t="s">
        <v>173</v>
      </c>
      <c r="L80" s="29" t="s">
        <v>36</v>
      </c>
      <c r="M80" s="29">
        <v>4</v>
      </c>
      <c r="N80" s="46">
        <v>3000</v>
      </c>
      <c r="O80" s="92">
        <v>12000</v>
      </c>
      <c r="P80" s="32">
        <v>0.1</v>
      </c>
      <c r="Q80" s="65">
        <v>1200</v>
      </c>
      <c r="R80" s="107">
        <v>44681</v>
      </c>
      <c r="S80" s="107">
        <v>45045</v>
      </c>
      <c r="T80" s="48">
        <v>0.8</v>
      </c>
      <c r="U80" s="48">
        <v>0.2</v>
      </c>
      <c r="V80" s="46">
        <v>240</v>
      </c>
      <c r="W80" s="43">
        <v>240</v>
      </c>
      <c r="X80" s="47">
        <v>960</v>
      </c>
    </row>
    <row r="81" s="3" customFormat="1" ht="33.75" spans="1:24">
      <c r="A81" s="16" t="s">
        <v>27</v>
      </c>
      <c r="B81" s="16">
        <v>31</v>
      </c>
      <c r="C81" s="21" t="s">
        <v>45</v>
      </c>
      <c r="D81" s="110" t="s">
        <v>73</v>
      </c>
      <c r="E81" s="28" t="s">
        <v>170</v>
      </c>
      <c r="F81" s="103" t="s">
        <v>176</v>
      </c>
      <c r="G81" s="110" t="s">
        <v>81</v>
      </c>
      <c r="H81" s="20" t="s">
        <v>33</v>
      </c>
      <c r="I81" s="20" t="s">
        <v>62</v>
      </c>
      <c r="J81" s="103" t="s">
        <v>177</v>
      </c>
      <c r="K81" s="29" t="s">
        <v>173</v>
      </c>
      <c r="L81" s="29" t="s">
        <v>36</v>
      </c>
      <c r="M81" s="29">
        <v>15</v>
      </c>
      <c r="N81" s="46">
        <v>3000</v>
      </c>
      <c r="O81" s="92">
        <v>45000</v>
      </c>
      <c r="P81" s="32">
        <v>0.1</v>
      </c>
      <c r="Q81" s="65">
        <v>4500</v>
      </c>
      <c r="R81" s="107">
        <v>44681</v>
      </c>
      <c r="S81" s="107">
        <v>45045</v>
      </c>
      <c r="T81" s="48">
        <v>0.8</v>
      </c>
      <c r="U81" s="48">
        <v>0.2</v>
      </c>
      <c r="V81" s="46">
        <v>900</v>
      </c>
      <c r="W81" s="43">
        <v>900</v>
      </c>
      <c r="X81" s="47">
        <v>3600</v>
      </c>
    </row>
    <row r="82" s="3" customFormat="1" ht="33.75" spans="1:24">
      <c r="A82" s="16" t="s">
        <v>27</v>
      </c>
      <c r="B82" s="16">
        <v>32</v>
      </c>
      <c r="C82" s="21" t="s">
        <v>45</v>
      </c>
      <c r="D82" s="110" t="s">
        <v>73</v>
      </c>
      <c r="E82" s="28" t="s">
        <v>170</v>
      </c>
      <c r="F82" s="103" t="s">
        <v>178</v>
      </c>
      <c r="G82" s="110" t="s">
        <v>81</v>
      </c>
      <c r="H82" s="20" t="s">
        <v>33</v>
      </c>
      <c r="I82" s="20" t="s">
        <v>62</v>
      </c>
      <c r="J82" s="103" t="s">
        <v>179</v>
      </c>
      <c r="K82" s="29" t="s">
        <v>173</v>
      </c>
      <c r="L82" s="29" t="s">
        <v>36</v>
      </c>
      <c r="M82" s="29">
        <v>6</v>
      </c>
      <c r="N82" s="46">
        <v>3000</v>
      </c>
      <c r="O82" s="92">
        <v>18000</v>
      </c>
      <c r="P82" s="32">
        <v>0.1</v>
      </c>
      <c r="Q82" s="65">
        <v>1800</v>
      </c>
      <c r="R82" s="107">
        <v>44681</v>
      </c>
      <c r="S82" s="107">
        <v>45045</v>
      </c>
      <c r="T82" s="48">
        <v>0.8</v>
      </c>
      <c r="U82" s="48">
        <v>0.2</v>
      </c>
      <c r="V82" s="46">
        <v>360</v>
      </c>
      <c r="W82" s="43">
        <v>360</v>
      </c>
      <c r="X82" s="47">
        <v>1440</v>
      </c>
    </row>
    <row r="83" s="3" customFormat="1" ht="33.75" spans="1:24">
      <c r="A83" s="16" t="s">
        <v>27</v>
      </c>
      <c r="B83" s="16">
        <v>33</v>
      </c>
      <c r="C83" s="21" t="s">
        <v>45</v>
      </c>
      <c r="D83" s="110" t="s">
        <v>73</v>
      </c>
      <c r="E83" s="28" t="s">
        <v>170</v>
      </c>
      <c r="F83" s="103" t="s">
        <v>180</v>
      </c>
      <c r="G83" s="110" t="s">
        <v>81</v>
      </c>
      <c r="H83" s="20" t="s">
        <v>33</v>
      </c>
      <c r="I83" s="20" t="s">
        <v>62</v>
      </c>
      <c r="J83" s="103" t="s">
        <v>181</v>
      </c>
      <c r="K83" s="29" t="s">
        <v>173</v>
      </c>
      <c r="L83" s="29" t="s">
        <v>36</v>
      </c>
      <c r="M83" s="29">
        <v>25</v>
      </c>
      <c r="N83" s="46">
        <v>3000</v>
      </c>
      <c r="O83" s="92">
        <v>75000</v>
      </c>
      <c r="P83" s="32">
        <v>0.1</v>
      </c>
      <c r="Q83" s="65">
        <v>7500</v>
      </c>
      <c r="R83" s="107">
        <v>44681</v>
      </c>
      <c r="S83" s="107">
        <v>45045</v>
      </c>
      <c r="T83" s="48">
        <v>0.8</v>
      </c>
      <c r="U83" s="48">
        <v>0.2</v>
      </c>
      <c r="V83" s="46">
        <v>1500</v>
      </c>
      <c r="W83" s="43">
        <v>1500</v>
      </c>
      <c r="X83" s="47">
        <v>6000</v>
      </c>
    </row>
    <row r="84" s="3" customFormat="1" ht="33.75" spans="1:24">
      <c r="A84" s="16" t="s">
        <v>27</v>
      </c>
      <c r="B84" s="16">
        <v>34</v>
      </c>
      <c r="C84" s="21" t="s">
        <v>45</v>
      </c>
      <c r="D84" s="110" t="s">
        <v>73</v>
      </c>
      <c r="E84" s="28" t="s">
        <v>170</v>
      </c>
      <c r="F84" s="103" t="s">
        <v>182</v>
      </c>
      <c r="G84" s="110" t="s">
        <v>81</v>
      </c>
      <c r="H84" s="20" t="s">
        <v>33</v>
      </c>
      <c r="I84" s="20" t="s">
        <v>62</v>
      </c>
      <c r="J84" s="103" t="s">
        <v>183</v>
      </c>
      <c r="K84" s="29" t="s">
        <v>173</v>
      </c>
      <c r="L84" s="29" t="s">
        <v>36</v>
      </c>
      <c r="M84" s="29">
        <v>7</v>
      </c>
      <c r="N84" s="46">
        <v>3000</v>
      </c>
      <c r="O84" s="92">
        <v>21000</v>
      </c>
      <c r="P84" s="32">
        <v>0.1</v>
      </c>
      <c r="Q84" s="65">
        <v>2100</v>
      </c>
      <c r="R84" s="107">
        <v>44681</v>
      </c>
      <c r="S84" s="107">
        <v>45045</v>
      </c>
      <c r="T84" s="48">
        <v>0.8</v>
      </c>
      <c r="U84" s="48">
        <v>0.2</v>
      </c>
      <c r="V84" s="46">
        <v>420</v>
      </c>
      <c r="W84" s="43">
        <v>420</v>
      </c>
      <c r="X84" s="47">
        <v>1680</v>
      </c>
    </row>
    <row r="85" s="3" customFormat="1" ht="33.75" spans="1:24">
      <c r="A85" s="16" t="s">
        <v>27</v>
      </c>
      <c r="B85" s="16">
        <v>35</v>
      </c>
      <c r="C85" s="21" t="s">
        <v>45</v>
      </c>
      <c r="D85" s="110" t="s">
        <v>73</v>
      </c>
      <c r="E85" s="28" t="s">
        <v>170</v>
      </c>
      <c r="F85" s="103" t="s">
        <v>184</v>
      </c>
      <c r="G85" s="110" t="s">
        <v>81</v>
      </c>
      <c r="H85" s="20" t="s">
        <v>33</v>
      </c>
      <c r="I85" s="20" t="s">
        <v>62</v>
      </c>
      <c r="J85" s="103" t="s">
        <v>185</v>
      </c>
      <c r="K85" s="29" t="s">
        <v>173</v>
      </c>
      <c r="L85" s="29" t="s">
        <v>36</v>
      </c>
      <c r="M85" s="29">
        <v>10</v>
      </c>
      <c r="N85" s="46">
        <v>3000</v>
      </c>
      <c r="O85" s="92">
        <v>30000</v>
      </c>
      <c r="P85" s="32">
        <v>0.1</v>
      </c>
      <c r="Q85" s="65">
        <v>3000</v>
      </c>
      <c r="R85" s="107">
        <v>44681</v>
      </c>
      <c r="S85" s="107">
        <v>45045</v>
      </c>
      <c r="T85" s="48">
        <v>0.8</v>
      </c>
      <c r="U85" s="48">
        <v>0.2</v>
      </c>
      <c r="V85" s="46">
        <v>600</v>
      </c>
      <c r="W85" s="43">
        <v>600</v>
      </c>
      <c r="X85" s="47">
        <v>2400</v>
      </c>
    </row>
    <row r="86" s="3" customFormat="1" ht="33.75" spans="1:24">
      <c r="A86" s="16" t="s">
        <v>27</v>
      </c>
      <c r="B86" s="16">
        <v>36</v>
      </c>
      <c r="C86" s="21" t="s">
        <v>45</v>
      </c>
      <c r="D86" s="110" t="s">
        <v>73</v>
      </c>
      <c r="E86" s="28" t="s">
        <v>170</v>
      </c>
      <c r="F86" s="103" t="s">
        <v>186</v>
      </c>
      <c r="G86" s="110" t="s">
        <v>81</v>
      </c>
      <c r="H86" s="20" t="s">
        <v>33</v>
      </c>
      <c r="I86" s="20" t="s">
        <v>62</v>
      </c>
      <c r="J86" s="103" t="s">
        <v>187</v>
      </c>
      <c r="K86" s="29" t="s">
        <v>173</v>
      </c>
      <c r="L86" s="29" t="s">
        <v>36</v>
      </c>
      <c r="M86" s="29">
        <v>5</v>
      </c>
      <c r="N86" s="46">
        <v>3000</v>
      </c>
      <c r="O86" s="92">
        <v>15000</v>
      </c>
      <c r="P86" s="32">
        <v>0.1</v>
      </c>
      <c r="Q86" s="65">
        <v>1500</v>
      </c>
      <c r="R86" s="107">
        <v>44681</v>
      </c>
      <c r="S86" s="107">
        <v>45045</v>
      </c>
      <c r="T86" s="48">
        <v>0.8</v>
      </c>
      <c r="U86" s="48">
        <v>0.2</v>
      </c>
      <c r="V86" s="46">
        <v>300</v>
      </c>
      <c r="W86" s="43">
        <v>300</v>
      </c>
      <c r="X86" s="47">
        <v>1200</v>
      </c>
    </row>
    <row r="87" s="3" customFormat="1" ht="33.75" spans="1:24">
      <c r="A87" s="16" t="s">
        <v>27</v>
      </c>
      <c r="B87" s="16">
        <v>37</v>
      </c>
      <c r="C87" s="21" t="s">
        <v>45</v>
      </c>
      <c r="D87" s="110" t="s">
        <v>73</v>
      </c>
      <c r="E87" s="28" t="s">
        <v>170</v>
      </c>
      <c r="F87" s="103" t="s">
        <v>188</v>
      </c>
      <c r="G87" s="110" t="s">
        <v>81</v>
      </c>
      <c r="H87" s="20" t="s">
        <v>33</v>
      </c>
      <c r="I87" s="20" t="s">
        <v>62</v>
      </c>
      <c r="J87" s="103" t="s">
        <v>189</v>
      </c>
      <c r="K87" s="38" t="s">
        <v>190</v>
      </c>
      <c r="L87" s="29" t="s">
        <v>36</v>
      </c>
      <c r="M87" s="29">
        <v>8</v>
      </c>
      <c r="N87" s="46">
        <v>3000</v>
      </c>
      <c r="O87" s="92">
        <v>24000</v>
      </c>
      <c r="P87" s="32">
        <v>0.1</v>
      </c>
      <c r="Q87" s="65">
        <v>2400</v>
      </c>
      <c r="R87" s="107">
        <v>44681</v>
      </c>
      <c r="S87" s="107">
        <v>45045</v>
      </c>
      <c r="T87" s="48">
        <v>0.8</v>
      </c>
      <c r="U87" s="48">
        <v>0.2</v>
      </c>
      <c r="V87" s="46">
        <v>480</v>
      </c>
      <c r="W87" s="43">
        <v>480</v>
      </c>
      <c r="X87" s="47">
        <v>1920</v>
      </c>
    </row>
    <row r="88" s="3" customFormat="1" ht="33.75" spans="1:24">
      <c r="A88" s="16" t="s">
        <v>27</v>
      </c>
      <c r="B88" s="16">
        <v>38</v>
      </c>
      <c r="C88" s="26" t="s">
        <v>45</v>
      </c>
      <c r="D88" s="18" t="s">
        <v>73</v>
      </c>
      <c r="E88" s="28" t="s">
        <v>170</v>
      </c>
      <c r="F88" s="22" t="s">
        <v>191</v>
      </c>
      <c r="G88" s="18" t="s">
        <v>81</v>
      </c>
      <c r="H88" s="28" t="s">
        <v>33</v>
      </c>
      <c r="I88" s="28" t="s">
        <v>62</v>
      </c>
      <c r="J88" s="103" t="s">
        <v>192</v>
      </c>
      <c r="K88" s="28" t="s">
        <v>173</v>
      </c>
      <c r="L88" s="29" t="s">
        <v>36</v>
      </c>
      <c r="M88" s="29">
        <v>9</v>
      </c>
      <c r="N88" s="46">
        <v>3000</v>
      </c>
      <c r="O88" s="92">
        <f t="shared" ref="O88:O110" si="4">N88*M88</f>
        <v>27000</v>
      </c>
      <c r="P88" s="32">
        <v>0.1</v>
      </c>
      <c r="Q88" s="65">
        <f t="shared" ref="Q88:Q110" si="5">O88*P88</f>
        <v>2700</v>
      </c>
      <c r="R88" s="107">
        <v>44681</v>
      </c>
      <c r="S88" s="107">
        <v>45045</v>
      </c>
      <c r="T88" s="48">
        <v>0.8</v>
      </c>
      <c r="U88" s="48">
        <v>0.2</v>
      </c>
      <c r="V88" s="46">
        <f t="shared" ref="V88:V110" si="6">Q88*U88</f>
        <v>540</v>
      </c>
      <c r="W88" s="43">
        <v>540</v>
      </c>
      <c r="X88" s="47">
        <f t="shared" ref="X88:X141" si="7">Q88*T88</f>
        <v>2160</v>
      </c>
    </row>
    <row r="89" s="3" customFormat="1" ht="33.75" spans="1:24">
      <c r="A89" s="16" t="s">
        <v>27</v>
      </c>
      <c r="B89" s="16">
        <v>39</v>
      </c>
      <c r="C89" s="26" t="s">
        <v>45</v>
      </c>
      <c r="D89" s="18" t="s">
        <v>73</v>
      </c>
      <c r="E89" s="28" t="s">
        <v>170</v>
      </c>
      <c r="F89" s="103" t="s">
        <v>193</v>
      </c>
      <c r="G89" s="18" t="s">
        <v>81</v>
      </c>
      <c r="H89" s="28" t="s">
        <v>33</v>
      </c>
      <c r="I89" s="28" t="s">
        <v>62</v>
      </c>
      <c r="J89" s="103" t="s">
        <v>194</v>
      </c>
      <c r="K89" s="28" t="s">
        <v>173</v>
      </c>
      <c r="L89" s="29" t="s">
        <v>36</v>
      </c>
      <c r="M89" s="23">
        <v>10</v>
      </c>
      <c r="N89" s="46">
        <v>3000</v>
      </c>
      <c r="O89" s="92">
        <f t="shared" si="4"/>
        <v>30000</v>
      </c>
      <c r="P89" s="32">
        <v>0.1</v>
      </c>
      <c r="Q89" s="65">
        <f t="shared" si="5"/>
        <v>3000</v>
      </c>
      <c r="R89" s="107">
        <v>44681</v>
      </c>
      <c r="S89" s="107">
        <v>45045</v>
      </c>
      <c r="T89" s="48">
        <v>0.8</v>
      </c>
      <c r="U89" s="48">
        <v>0.2</v>
      </c>
      <c r="V89" s="46">
        <f t="shared" si="6"/>
        <v>600</v>
      </c>
      <c r="W89" s="43">
        <v>600</v>
      </c>
      <c r="X89" s="47">
        <f t="shared" si="7"/>
        <v>2400</v>
      </c>
    </row>
    <row r="90" s="3" customFormat="1" ht="33.75" spans="1:24">
      <c r="A90" s="16" t="s">
        <v>27</v>
      </c>
      <c r="B90" s="16">
        <v>40</v>
      </c>
      <c r="C90" s="26" t="s">
        <v>45</v>
      </c>
      <c r="D90" s="18" t="s">
        <v>73</v>
      </c>
      <c r="E90" s="28" t="s">
        <v>170</v>
      </c>
      <c r="F90" s="103" t="s">
        <v>195</v>
      </c>
      <c r="G90" s="18" t="s">
        <v>81</v>
      </c>
      <c r="H90" s="28" t="s">
        <v>33</v>
      </c>
      <c r="I90" s="28" t="s">
        <v>62</v>
      </c>
      <c r="J90" s="103" t="s">
        <v>196</v>
      </c>
      <c r="K90" s="28" t="s">
        <v>173</v>
      </c>
      <c r="L90" s="29" t="s">
        <v>36</v>
      </c>
      <c r="M90" s="29">
        <v>3</v>
      </c>
      <c r="N90" s="46">
        <v>3000</v>
      </c>
      <c r="O90" s="92">
        <f t="shared" si="4"/>
        <v>9000</v>
      </c>
      <c r="P90" s="32">
        <v>0.1</v>
      </c>
      <c r="Q90" s="65">
        <f t="shared" si="5"/>
        <v>900</v>
      </c>
      <c r="R90" s="107">
        <v>44681</v>
      </c>
      <c r="S90" s="107">
        <v>45045</v>
      </c>
      <c r="T90" s="48">
        <v>0.8</v>
      </c>
      <c r="U90" s="48">
        <v>0.2</v>
      </c>
      <c r="V90" s="46">
        <f t="shared" si="6"/>
        <v>180</v>
      </c>
      <c r="W90" s="43">
        <v>180</v>
      </c>
      <c r="X90" s="47">
        <f t="shared" si="7"/>
        <v>720</v>
      </c>
    </row>
    <row r="91" s="3" customFormat="1" ht="33.75" spans="1:24">
      <c r="A91" s="16" t="s">
        <v>27</v>
      </c>
      <c r="B91" s="16">
        <v>41</v>
      </c>
      <c r="C91" s="26" t="s">
        <v>45</v>
      </c>
      <c r="D91" s="18" t="s">
        <v>73</v>
      </c>
      <c r="E91" s="28" t="s">
        <v>170</v>
      </c>
      <c r="F91" s="103" t="s">
        <v>197</v>
      </c>
      <c r="G91" s="18" t="s">
        <v>81</v>
      </c>
      <c r="H91" s="28" t="s">
        <v>33</v>
      </c>
      <c r="I91" s="28" t="s">
        <v>62</v>
      </c>
      <c r="J91" s="103" t="s">
        <v>198</v>
      </c>
      <c r="K91" s="28" t="s">
        <v>173</v>
      </c>
      <c r="L91" s="29" t="s">
        <v>36</v>
      </c>
      <c r="M91" s="29">
        <v>12</v>
      </c>
      <c r="N91" s="46">
        <v>3000</v>
      </c>
      <c r="O91" s="92">
        <f t="shared" si="4"/>
        <v>36000</v>
      </c>
      <c r="P91" s="32">
        <v>0.1</v>
      </c>
      <c r="Q91" s="65">
        <f t="shared" si="5"/>
        <v>3600</v>
      </c>
      <c r="R91" s="107">
        <v>44681</v>
      </c>
      <c r="S91" s="107">
        <v>44680</v>
      </c>
      <c r="T91" s="48">
        <v>0.8</v>
      </c>
      <c r="U91" s="48">
        <v>0.2</v>
      </c>
      <c r="V91" s="46">
        <f t="shared" si="6"/>
        <v>720</v>
      </c>
      <c r="W91" s="43">
        <v>720</v>
      </c>
      <c r="X91" s="47">
        <f t="shared" si="7"/>
        <v>2880</v>
      </c>
    </row>
    <row r="92" s="3" customFormat="1" ht="33.75" spans="1:24">
      <c r="A92" s="16" t="s">
        <v>27</v>
      </c>
      <c r="B92" s="16">
        <v>42</v>
      </c>
      <c r="C92" s="26" t="s">
        <v>45</v>
      </c>
      <c r="D92" s="18" t="s">
        <v>73</v>
      </c>
      <c r="E92" s="21" t="s">
        <v>199</v>
      </c>
      <c r="F92" s="22" t="s">
        <v>200</v>
      </c>
      <c r="G92" s="18" t="s">
        <v>81</v>
      </c>
      <c r="H92" s="28" t="s">
        <v>33</v>
      </c>
      <c r="I92" s="20" t="s">
        <v>201</v>
      </c>
      <c r="J92" s="103" t="s">
        <v>202</v>
      </c>
      <c r="K92" s="38" t="s">
        <v>201</v>
      </c>
      <c r="L92" s="29" t="s">
        <v>36</v>
      </c>
      <c r="M92" s="29">
        <v>2.5</v>
      </c>
      <c r="N92" s="46">
        <v>1000</v>
      </c>
      <c r="O92" s="92">
        <f t="shared" si="4"/>
        <v>2500</v>
      </c>
      <c r="P92" s="32">
        <v>0.04</v>
      </c>
      <c r="Q92" s="65">
        <f t="shared" si="5"/>
        <v>100</v>
      </c>
      <c r="R92" s="107">
        <v>44666</v>
      </c>
      <c r="S92" s="107">
        <v>44804</v>
      </c>
      <c r="T92" s="48">
        <v>0.8</v>
      </c>
      <c r="U92" s="48">
        <v>0.2</v>
      </c>
      <c r="V92" s="46">
        <f t="shared" si="6"/>
        <v>20</v>
      </c>
      <c r="W92" s="43">
        <v>20</v>
      </c>
      <c r="X92" s="47">
        <f t="shared" si="7"/>
        <v>80</v>
      </c>
    </row>
    <row r="93" s="3" customFormat="1" ht="33.75" spans="1:24">
      <c r="A93" s="16" t="s">
        <v>27</v>
      </c>
      <c r="B93" s="16">
        <v>42</v>
      </c>
      <c r="C93" s="26" t="s">
        <v>45</v>
      </c>
      <c r="D93" s="18" t="s">
        <v>73</v>
      </c>
      <c r="E93" s="21" t="s">
        <v>199</v>
      </c>
      <c r="F93" s="22" t="s">
        <v>200</v>
      </c>
      <c r="G93" s="18" t="s">
        <v>81</v>
      </c>
      <c r="H93" s="28" t="s">
        <v>33</v>
      </c>
      <c r="I93" s="28" t="s">
        <v>62</v>
      </c>
      <c r="J93" s="103" t="s">
        <v>203</v>
      </c>
      <c r="K93" s="29" t="s">
        <v>204</v>
      </c>
      <c r="L93" s="29" t="s">
        <v>36</v>
      </c>
      <c r="M93" s="29">
        <v>13</v>
      </c>
      <c r="N93" s="46">
        <v>3000</v>
      </c>
      <c r="O93" s="92">
        <f t="shared" si="4"/>
        <v>39000</v>
      </c>
      <c r="P93" s="32">
        <v>0.1</v>
      </c>
      <c r="Q93" s="65">
        <f t="shared" si="5"/>
        <v>3900</v>
      </c>
      <c r="R93" s="107">
        <v>44666</v>
      </c>
      <c r="S93" s="107">
        <v>45030</v>
      </c>
      <c r="T93" s="48">
        <v>0.8</v>
      </c>
      <c r="U93" s="48">
        <v>0.2</v>
      </c>
      <c r="V93" s="46">
        <f t="shared" si="6"/>
        <v>780</v>
      </c>
      <c r="W93" s="43">
        <v>780</v>
      </c>
      <c r="X93" s="47">
        <f t="shared" si="7"/>
        <v>3120</v>
      </c>
    </row>
    <row r="94" s="3" customFormat="1" ht="33.75" spans="1:24">
      <c r="A94" s="16" t="s">
        <v>27</v>
      </c>
      <c r="B94" s="16">
        <v>42</v>
      </c>
      <c r="C94" s="26" t="s">
        <v>45</v>
      </c>
      <c r="D94" s="18" t="s">
        <v>73</v>
      </c>
      <c r="E94" s="21" t="s">
        <v>199</v>
      </c>
      <c r="F94" s="22" t="s">
        <v>200</v>
      </c>
      <c r="G94" s="18" t="s">
        <v>81</v>
      </c>
      <c r="H94" s="28" t="s">
        <v>33</v>
      </c>
      <c r="I94" s="20" t="s">
        <v>82</v>
      </c>
      <c r="J94" s="103" t="s">
        <v>205</v>
      </c>
      <c r="K94" s="29" t="s">
        <v>82</v>
      </c>
      <c r="L94" s="29" t="s">
        <v>36</v>
      </c>
      <c r="M94" s="29">
        <f>7.5*2</f>
        <v>15</v>
      </c>
      <c r="N94" s="46">
        <v>1000</v>
      </c>
      <c r="O94" s="92">
        <f t="shared" si="4"/>
        <v>15000</v>
      </c>
      <c r="P94" s="32">
        <v>0.048</v>
      </c>
      <c r="Q94" s="65">
        <f t="shared" si="5"/>
        <v>720</v>
      </c>
      <c r="R94" s="107">
        <v>44666</v>
      </c>
      <c r="S94" s="107">
        <v>45030</v>
      </c>
      <c r="T94" s="48">
        <v>0.8</v>
      </c>
      <c r="U94" s="48">
        <v>0.2</v>
      </c>
      <c r="V94" s="46">
        <f t="shared" si="6"/>
        <v>144</v>
      </c>
      <c r="W94" s="59">
        <v>144</v>
      </c>
      <c r="X94" s="47">
        <f t="shared" si="7"/>
        <v>576</v>
      </c>
    </row>
    <row r="95" s="3" customFormat="1" ht="33.75" spans="1:24">
      <c r="A95" s="16" t="s">
        <v>27</v>
      </c>
      <c r="B95" s="16">
        <v>42</v>
      </c>
      <c r="C95" s="26" t="s">
        <v>45</v>
      </c>
      <c r="D95" s="18" t="s">
        <v>73</v>
      </c>
      <c r="E95" s="21" t="s">
        <v>206</v>
      </c>
      <c r="F95" s="22" t="s">
        <v>200</v>
      </c>
      <c r="G95" s="18" t="s">
        <v>81</v>
      </c>
      <c r="H95" s="28" t="s">
        <v>33</v>
      </c>
      <c r="I95" s="20" t="s">
        <v>57</v>
      </c>
      <c r="J95" s="103" t="s">
        <v>207</v>
      </c>
      <c r="K95" s="29" t="s">
        <v>59</v>
      </c>
      <c r="L95" s="29" t="s">
        <v>36</v>
      </c>
      <c r="M95" s="29">
        <f>8*8+322*5</f>
        <v>1674</v>
      </c>
      <c r="N95" s="46">
        <v>900</v>
      </c>
      <c r="O95" s="92">
        <f t="shared" si="4"/>
        <v>1506600</v>
      </c>
      <c r="P95" s="32">
        <v>0.1</v>
      </c>
      <c r="Q95" s="65">
        <f t="shared" si="5"/>
        <v>150660</v>
      </c>
      <c r="R95" s="107">
        <v>44666</v>
      </c>
      <c r="S95" s="107">
        <v>45030</v>
      </c>
      <c r="T95" s="48">
        <v>0.8</v>
      </c>
      <c r="U95" s="48">
        <v>0.2</v>
      </c>
      <c r="V95" s="46">
        <f t="shared" si="6"/>
        <v>30132</v>
      </c>
      <c r="W95" s="43">
        <v>30132</v>
      </c>
      <c r="X95" s="47">
        <f t="shared" si="7"/>
        <v>120528</v>
      </c>
    </row>
    <row r="96" s="3" customFormat="1" ht="33.75" spans="1:24">
      <c r="A96" s="16" t="s">
        <v>27</v>
      </c>
      <c r="B96" s="16">
        <v>42</v>
      </c>
      <c r="C96" s="26" t="s">
        <v>45</v>
      </c>
      <c r="D96" s="18" t="s">
        <v>73</v>
      </c>
      <c r="E96" s="21" t="s">
        <v>206</v>
      </c>
      <c r="F96" s="22" t="s">
        <v>200</v>
      </c>
      <c r="G96" s="18" t="s">
        <v>81</v>
      </c>
      <c r="H96" s="28" t="s">
        <v>33</v>
      </c>
      <c r="I96" s="20" t="s">
        <v>57</v>
      </c>
      <c r="J96" s="103" t="s">
        <v>207</v>
      </c>
      <c r="K96" s="29" t="s">
        <v>60</v>
      </c>
      <c r="L96" s="29" t="s">
        <v>36</v>
      </c>
      <c r="M96" s="29">
        <f>30+322</f>
        <v>352</v>
      </c>
      <c r="N96" s="46">
        <v>2000</v>
      </c>
      <c r="O96" s="92">
        <f t="shared" si="4"/>
        <v>704000</v>
      </c>
      <c r="P96" s="32">
        <v>0.1</v>
      </c>
      <c r="Q96" s="65">
        <f t="shared" si="5"/>
        <v>70400</v>
      </c>
      <c r="R96" s="107">
        <v>44666</v>
      </c>
      <c r="S96" s="107">
        <v>45030</v>
      </c>
      <c r="T96" s="48">
        <v>0.8</v>
      </c>
      <c r="U96" s="48">
        <v>0.2</v>
      </c>
      <c r="V96" s="46">
        <f t="shared" si="6"/>
        <v>14080</v>
      </c>
      <c r="W96" s="43">
        <v>14080</v>
      </c>
      <c r="X96" s="47">
        <f t="shared" si="7"/>
        <v>56320</v>
      </c>
    </row>
    <row r="97" s="3" customFormat="1" ht="33.75" spans="1:24">
      <c r="A97" s="16" t="s">
        <v>27</v>
      </c>
      <c r="B97" s="16">
        <v>42</v>
      </c>
      <c r="C97" s="26" t="s">
        <v>45</v>
      </c>
      <c r="D97" s="18" t="s">
        <v>73</v>
      </c>
      <c r="E97" s="21" t="s">
        <v>206</v>
      </c>
      <c r="F97" s="22" t="s">
        <v>200</v>
      </c>
      <c r="G97" s="18" t="s">
        <v>81</v>
      </c>
      <c r="H97" s="28" t="s">
        <v>33</v>
      </c>
      <c r="I97" s="20" t="s">
        <v>57</v>
      </c>
      <c r="J97" s="103" t="s">
        <v>207</v>
      </c>
      <c r="K97" s="29" t="s">
        <v>87</v>
      </c>
      <c r="L97" s="29" t="s">
        <v>36</v>
      </c>
      <c r="M97" s="29">
        <v>2</v>
      </c>
      <c r="N97" s="46">
        <v>1500</v>
      </c>
      <c r="O97" s="92">
        <f t="shared" si="4"/>
        <v>3000</v>
      </c>
      <c r="P97" s="32">
        <v>0.1</v>
      </c>
      <c r="Q97" s="65">
        <f t="shared" si="5"/>
        <v>300</v>
      </c>
      <c r="R97" s="107">
        <v>44666</v>
      </c>
      <c r="S97" s="107">
        <v>45030</v>
      </c>
      <c r="T97" s="48">
        <v>0.8</v>
      </c>
      <c r="U97" s="48">
        <v>0.2</v>
      </c>
      <c r="V97" s="46">
        <f t="shared" si="6"/>
        <v>60</v>
      </c>
      <c r="W97" s="43">
        <v>60</v>
      </c>
      <c r="X97" s="47">
        <f t="shared" si="7"/>
        <v>240</v>
      </c>
    </row>
    <row r="98" s="3" customFormat="1" ht="33.75" spans="1:24">
      <c r="A98" s="16" t="s">
        <v>27</v>
      </c>
      <c r="B98" s="16">
        <v>43</v>
      </c>
      <c r="C98" s="26" t="s">
        <v>45</v>
      </c>
      <c r="D98" s="18" t="s">
        <v>73</v>
      </c>
      <c r="E98" s="28" t="s">
        <v>79</v>
      </c>
      <c r="F98" s="22" t="s">
        <v>80</v>
      </c>
      <c r="G98" s="18" t="s">
        <v>81</v>
      </c>
      <c r="H98" s="28" t="s">
        <v>33</v>
      </c>
      <c r="I98" s="28" t="s">
        <v>201</v>
      </c>
      <c r="J98" s="103" t="s">
        <v>208</v>
      </c>
      <c r="K98" s="28" t="s">
        <v>201</v>
      </c>
      <c r="L98" s="29" t="s">
        <v>36</v>
      </c>
      <c r="M98" s="29">
        <v>117.02</v>
      </c>
      <c r="N98" s="46">
        <v>1000</v>
      </c>
      <c r="O98" s="92">
        <f t="shared" si="4"/>
        <v>117020</v>
      </c>
      <c r="P98" s="32">
        <v>0.04</v>
      </c>
      <c r="Q98" s="65">
        <f t="shared" si="5"/>
        <v>4680.8</v>
      </c>
      <c r="R98" s="107">
        <v>44678</v>
      </c>
      <c r="S98" s="107">
        <v>44804</v>
      </c>
      <c r="T98" s="48">
        <v>0.8</v>
      </c>
      <c r="U98" s="48">
        <v>0.2</v>
      </c>
      <c r="V98" s="46">
        <f t="shared" si="6"/>
        <v>936.16</v>
      </c>
      <c r="W98" s="50">
        <v>936.16</v>
      </c>
      <c r="X98" s="47">
        <f t="shared" si="7"/>
        <v>3744.64</v>
      </c>
    </row>
    <row r="99" s="3" customFormat="1" ht="33.75" spans="1:24">
      <c r="A99" s="16" t="s">
        <v>27</v>
      </c>
      <c r="B99" s="16">
        <v>44</v>
      </c>
      <c r="C99" s="26" t="s">
        <v>45</v>
      </c>
      <c r="D99" s="18" t="s">
        <v>73</v>
      </c>
      <c r="E99" s="120" t="s">
        <v>209</v>
      </c>
      <c r="F99" s="103" t="s">
        <v>210</v>
      </c>
      <c r="G99" s="18" t="s">
        <v>81</v>
      </c>
      <c r="H99" s="28" t="s">
        <v>33</v>
      </c>
      <c r="I99" s="28" t="s">
        <v>201</v>
      </c>
      <c r="J99" s="103" t="s">
        <v>211</v>
      </c>
      <c r="K99" s="28" t="s">
        <v>201</v>
      </c>
      <c r="L99" s="29" t="s">
        <v>36</v>
      </c>
      <c r="M99" s="29">
        <v>10</v>
      </c>
      <c r="N99" s="46">
        <v>1000</v>
      </c>
      <c r="O99" s="92">
        <f t="shared" si="4"/>
        <v>10000</v>
      </c>
      <c r="P99" s="32">
        <v>0.04</v>
      </c>
      <c r="Q99" s="65">
        <f t="shared" si="5"/>
        <v>400</v>
      </c>
      <c r="R99" s="107">
        <v>44693</v>
      </c>
      <c r="S99" s="107">
        <v>44804</v>
      </c>
      <c r="T99" s="48">
        <v>0.8</v>
      </c>
      <c r="U99" s="48">
        <v>0.2</v>
      </c>
      <c r="V99" s="46">
        <f t="shared" si="6"/>
        <v>80</v>
      </c>
      <c r="W99" s="43">
        <v>80</v>
      </c>
      <c r="X99" s="47">
        <f t="shared" si="7"/>
        <v>320</v>
      </c>
    </row>
    <row r="100" s="3" customFormat="1" ht="33.75" spans="1:24">
      <c r="A100" s="16" t="s">
        <v>27</v>
      </c>
      <c r="B100" s="16">
        <v>45</v>
      </c>
      <c r="C100" s="26" t="s">
        <v>45</v>
      </c>
      <c r="D100" s="18" t="s">
        <v>73</v>
      </c>
      <c r="E100" s="28" t="s">
        <v>212</v>
      </c>
      <c r="F100" s="103" t="s">
        <v>213</v>
      </c>
      <c r="G100" s="18" t="s">
        <v>81</v>
      </c>
      <c r="H100" s="28" t="s">
        <v>33</v>
      </c>
      <c r="I100" s="28" t="s">
        <v>201</v>
      </c>
      <c r="J100" s="103" t="s">
        <v>214</v>
      </c>
      <c r="K100" s="28" t="s">
        <v>201</v>
      </c>
      <c r="L100" s="29" t="s">
        <v>36</v>
      </c>
      <c r="M100" s="29">
        <v>10</v>
      </c>
      <c r="N100" s="46">
        <v>1000</v>
      </c>
      <c r="O100" s="92">
        <f t="shared" si="4"/>
        <v>10000</v>
      </c>
      <c r="P100" s="32">
        <v>0.04</v>
      </c>
      <c r="Q100" s="65">
        <f t="shared" si="5"/>
        <v>400</v>
      </c>
      <c r="R100" s="107">
        <v>44693</v>
      </c>
      <c r="S100" s="107">
        <v>44804</v>
      </c>
      <c r="T100" s="48">
        <v>0.8</v>
      </c>
      <c r="U100" s="48">
        <v>0.2</v>
      </c>
      <c r="V100" s="46">
        <f t="shared" si="6"/>
        <v>80</v>
      </c>
      <c r="W100" s="43">
        <v>80</v>
      </c>
      <c r="X100" s="47">
        <f t="shared" si="7"/>
        <v>320</v>
      </c>
    </row>
    <row r="101" s="3" customFormat="1" ht="33.75" spans="1:24">
      <c r="A101" s="16" t="s">
        <v>27</v>
      </c>
      <c r="B101" s="16">
        <v>46</v>
      </c>
      <c r="C101" s="26" t="s">
        <v>45</v>
      </c>
      <c r="D101" s="18" t="s">
        <v>73</v>
      </c>
      <c r="E101" s="28" t="s">
        <v>212</v>
      </c>
      <c r="F101" s="103" t="s">
        <v>215</v>
      </c>
      <c r="G101" s="18" t="s">
        <v>81</v>
      </c>
      <c r="H101" s="28" t="s">
        <v>33</v>
      </c>
      <c r="I101" s="28" t="s">
        <v>201</v>
      </c>
      <c r="J101" s="103" t="s">
        <v>216</v>
      </c>
      <c r="K101" s="28" t="s">
        <v>201</v>
      </c>
      <c r="L101" s="29" t="s">
        <v>36</v>
      </c>
      <c r="M101" s="29">
        <v>14</v>
      </c>
      <c r="N101" s="46">
        <v>1000</v>
      </c>
      <c r="O101" s="92">
        <f t="shared" si="4"/>
        <v>14000</v>
      </c>
      <c r="P101" s="32">
        <v>0.04</v>
      </c>
      <c r="Q101" s="65">
        <f t="shared" si="5"/>
        <v>560</v>
      </c>
      <c r="R101" s="107">
        <v>44693</v>
      </c>
      <c r="S101" s="107">
        <v>44804</v>
      </c>
      <c r="T101" s="48">
        <v>0.8</v>
      </c>
      <c r="U101" s="48">
        <v>0.2</v>
      </c>
      <c r="V101" s="46">
        <f t="shared" si="6"/>
        <v>112</v>
      </c>
      <c r="W101" s="43">
        <v>112</v>
      </c>
      <c r="X101" s="47">
        <f t="shared" si="7"/>
        <v>448</v>
      </c>
    </row>
    <row r="102" s="3" customFormat="1" ht="33.75" spans="1:24">
      <c r="A102" s="16" t="s">
        <v>27</v>
      </c>
      <c r="B102" s="16">
        <v>47</v>
      </c>
      <c r="C102" s="26" t="s">
        <v>45</v>
      </c>
      <c r="D102" s="18" t="s">
        <v>73</v>
      </c>
      <c r="E102" s="28" t="s">
        <v>134</v>
      </c>
      <c r="F102" s="103" t="s">
        <v>135</v>
      </c>
      <c r="G102" s="18" t="s">
        <v>81</v>
      </c>
      <c r="H102" s="28" t="s">
        <v>33</v>
      </c>
      <c r="I102" s="28" t="s">
        <v>62</v>
      </c>
      <c r="J102" s="103" t="s">
        <v>217</v>
      </c>
      <c r="K102" s="29" t="s">
        <v>218</v>
      </c>
      <c r="L102" s="29" t="s">
        <v>36</v>
      </c>
      <c r="M102" s="29">
        <v>48</v>
      </c>
      <c r="N102" s="46">
        <v>3000</v>
      </c>
      <c r="O102" s="92">
        <f t="shared" si="4"/>
        <v>144000</v>
      </c>
      <c r="P102" s="32">
        <v>0.1</v>
      </c>
      <c r="Q102" s="65">
        <f t="shared" si="5"/>
        <v>14400</v>
      </c>
      <c r="R102" s="107">
        <v>44702</v>
      </c>
      <c r="S102" s="107">
        <v>45066</v>
      </c>
      <c r="T102" s="48">
        <v>0.8</v>
      </c>
      <c r="U102" s="48">
        <v>0.2</v>
      </c>
      <c r="V102" s="46">
        <f t="shared" si="6"/>
        <v>2880</v>
      </c>
      <c r="W102" s="43">
        <v>2880</v>
      </c>
      <c r="X102" s="47">
        <f t="shared" si="7"/>
        <v>11520</v>
      </c>
    </row>
    <row r="103" s="3" customFormat="1" ht="36" customHeight="1" spans="1:24">
      <c r="A103" s="16" t="s">
        <v>27</v>
      </c>
      <c r="B103" s="16">
        <v>48</v>
      </c>
      <c r="C103" s="26" t="s">
        <v>45</v>
      </c>
      <c r="D103" s="18" t="s">
        <v>29</v>
      </c>
      <c r="E103" s="21" t="s">
        <v>219</v>
      </c>
      <c r="F103" s="22" t="s">
        <v>220</v>
      </c>
      <c r="G103" s="18" t="s">
        <v>56</v>
      </c>
      <c r="H103" s="28" t="s">
        <v>33</v>
      </c>
      <c r="I103" s="28" t="s">
        <v>82</v>
      </c>
      <c r="J103" s="103" t="s">
        <v>221</v>
      </c>
      <c r="K103" s="28" t="s">
        <v>82</v>
      </c>
      <c r="L103" s="29" t="s">
        <v>36</v>
      </c>
      <c r="M103" s="29">
        <f>1300*2</f>
        <v>2600</v>
      </c>
      <c r="N103" s="46">
        <v>1000</v>
      </c>
      <c r="O103" s="92">
        <f t="shared" si="4"/>
        <v>2600000</v>
      </c>
      <c r="P103" s="32">
        <v>0.048</v>
      </c>
      <c r="Q103" s="65">
        <f t="shared" si="5"/>
        <v>124800</v>
      </c>
      <c r="R103" s="107">
        <v>44720</v>
      </c>
      <c r="S103" s="107">
        <v>45084</v>
      </c>
      <c r="T103" s="48">
        <v>0.8</v>
      </c>
      <c r="U103" s="48">
        <v>0.2</v>
      </c>
      <c r="V103" s="46">
        <f t="shared" si="6"/>
        <v>24960</v>
      </c>
      <c r="W103" s="43">
        <v>24960</v>
      </c>
      <c r="X103" s="47">
        <f t="shared" si="7"/>
        <v>99840</v>
      </c>
    </row>
    <row r="104" s="3" customFormat="1" ht="36" customHeight="1" spans="1:24">
      <c r="A104" s="16" t="s">
        <v>27</v>
      </c>
      <c r="B104" s="16">
        <v>48</v>
      </c>
      <c r="C104" s="26" t="s">
        <v>45</v>
      </c>
      <c r="D104" s="18" t="s">
        <v>29</v>
      </c>
      <c r="E104" s="21" t="s">
        <v>219</v>
      </c>
      <c r="F104" s="22" t="s">
        <v>220</v>
      </c>
      <c r="G104" s="18" t="s">
        <v>56</v>
      </c>
      <c r="H104" s="28" t="s">
        <v>33</v>
      </c>
      <c r="I104" s="20" t="s">
        <v>57</v>
      </c>
      <c r="J104" s="103" t="s">
        <v>222</v>
      </c>
      <c r="K104" s="29" t="s">
        <v>59</v>
      </c>
      <c r="L104" s="29" t="s">
        <v>36</v>
      </c>
      <c r="M104" s="29">
        <v>5200</v>
      </c>
      <c r="N104" s="46">
        <v>900</v>
      </c>
      <c r="O104" s="92">
        <f t="shared" si="4"/>
        <v>4680000</v>
      </c>
      <c r="P104" s="32">
        <v>0.1</v>
      </c>
      <c r="Q104" s="65">
        <f t="shared" si="5"/>
        <v>468000</v>
      </c>
      <c r="R104" s="107">
        <v>44740</v>
      </c>
      <c r="S104" s="107">
        <v>45104</v>
      </c>
      <c r="T104" s="48">
        <v>0.8</v>
      </c>
      <c r="U104" s="48">
        <v>0.2</v>
      </c>
      <c r="V104" s="46">
        <f t="shared" si="6"/>
        <v>93600</v>
      </c>
      <c r="W104" s="43">
        <v>93600</v>
      </c>
      <c r="X104" s="47">
        <f t="shared" si="7"/>
        <v>374400</v>
      </c>
    </row>
    <row r="105" s="3" customFormat="1" ht="36" customHeight="1" spans="1:24">
      <c r="A105" s="16" t="s">
        <v>27</v>
      </c>
      <c r="B105" s="16">
        <v>48</v>
      </c>
      <c r="C105" s="26" t="s">
        <v>45</v>
      </c>
      <c r="D105" s="18" t="s">
        <v>29</v>
      </c>
      <c r="E105" s="21" t="s">
        <v>219</v>
      </c>
      <c r="F105" s="22" t="s">
        <v>220</v>
      </c>
      <c r="G105" s="18" t="s">
        <v>56</v>
      </c>
      <c r="H105" s="28" t="s">
        <v>33</v>
      </c>
      <c r="I105" s="20" t="s">
        <v>57</v>
      </c>
      <c r="J105" s="103" t="s">
        <v>222</v>
      </c>
      <c r="K105" s="28" t="s">
        <v>223</v>
      </c>
      <c r="L105" s="29" t="s">
        <v>36</v>
      </c>
      <c r="M105" s="29">
        <v>1200</v>
      </c>
      <c r="N105" s="46">
        <v>900</v>
      </c>
      <c r="O105" s="92">
        <f t="shared" si="4"/>
        <v>1080000</v>
      </c>
      <c r="P105" s="32">
        <v>0.1</v>
      </c>
      <c r="Q105" s="65">
        <f t="shared" si="5"/>
        <v>108000</v>
      </c>
      <c r="R105" s="107">
        <v>44740</v>
      </c>
      <c r="S105" s="107">
        <v>45104</v>
      </c>
      <c r="T105" s="48">
        <v>0.8</v>
      </c>
      <c r="U105" s="48">
        <v>0.2</v>
      </c>
      <c r="V105" s="46">
        <f t="shared" si="6"/>
        <v>21600</v>
      </c>
      <c r="W105" s="43">
        <v>21600</v>
      </c>
      <c r="X105" s="47">
        <f t="shared" si="7"/>
        <v>86400</v>
      </c>
    </row>
    <row r="106" s="3" customFormat="1" ht="36" customHeight="1" spans="1:24">
      <c r="A106" s="16" t="s">
        <v>27</v>
      </c>
      <c r="B106" s="16">
        <v>48</v>
      </c>
      <c r="C106" s="26" t="s">
        <v>45</v>
      </c>
      <c r="D106" s="18" t="s">
        <v>29</v>
      </c>
      <c r="E106" s="21" t="s">
        <v>219</v>
      </c>
      <c r="F106" s="22" t="s">
        <v>220</v>
      </c>
      <c r="G106" s="18" t="s">
        <v>56</v>
      </c>
      <c r="H106" s="28" t="s">
        <v>33</v>
      </c>
      <c r="I106" s="20" t="s">
        <v>57</v>
      </c>
      <c r="J106" s="103" t="s">
        <v>222</v>
      </c>
      <c r="K106" s="28" t="s">
        <v>224</v>
      </c>
      <c r="L106" s="29" t="s">
        <v>36</v>
      </c>
      <c r="M106" s="29">
        <v>2400</v>
      </c>
      <c r="N106" s="46">
        <v>900</v>
      </c>
      <c r="O106" s="92">
        <f t="shared" si="4"/>
        <v>2160000</v>
      </c>
      <c r="P106" s="32">
        <v>0.1</v>
      </c>
      <c r="Q106" s="65">
        <f t="shared" si="5"/>
        <v>216000</v>
      </c>
      <c r="R106" s="107">
        <v>44740</v>
      </c>
      <c r="S106" s="107">
        <v>45104</v>
      </c>
      <c r="T106" s="48">
        <v>0.8</v>
      </c>
      <c r="U106" s="48">
        <v>0.2</v>
      </c>
      <c r="V106" s="46">
        <f t="shared" si="6"/>
        <v>43200</v>
      </c>
      <c r="W106" s="43">
        <v>43200</v>
      </c>
      <c r="X106" s="47">
        <f t="shared" si="7"/>
        <v>172800</v>
      </c>
    </row>
    <row r="107" s="3" customFormat="1" ht="36" customHeight="1" spans="1:24">
      <c r="A107" s="16" t="s">
        <v>27</v>
      </c>
      <c r="B107" s="16">
        <v>48</v>
      </c>
      <c r="C107" s="26" t="s">
        <v>45</v>
      </c>
      <c r="D107" s="18" t="s">
        <v>29</v>
      </c>
      <c r="E107" s="21" t="s">
        <v>219</v>
      </c>
      <c r="F107" s="22" t="s">
        <v>220</v>
      </c>
      <c r="G107" s="18" t="s">
        <v>56</v>
      </c>
      <c r="H107" s="28" t="s">
        <v>33</v>
      </c>
      <c r="I107" s="20" t="s">
        <v>57</v>
      </c>
      <c r="J107" s="103" t="s">
        <v>225</v>
      </c>
      <c r="K107" s="28" t="s">
        <v>226</v>
      </c>
      <c r="L107" s="29" t="s">
        <v>36</v>
      </c>
      <c r="M107" s="29">
        <v>1200</v>
      </c>
      <c r="N107" s="46">
        <v>900</v>
      </c>
      <c r="O107" s="92">
        <f t="shared" si="4"/>
        <v>1080000</v>
      </c>
      <c r="P107" s="32">
        <v>0.1</v>
      </c>
      <c r="Q107" s="65">
        <f t="shared" si="5"/>
        <v>108000</v>
      </c>
      <c r="R107" s="107">
        <v>44720</v>
      </c>
      <c r="S107" s="107">
        <v>45084</v>
      </c>
      <c r="T107" s="48">
        <v>0.8</v>
      </c>
      <c r="U107" s="48">
        <v>0.2</v>
      </c>
      <c r="V107" s="46">
        <f t="shared" si="6"/>
        <v>21600</v>
      </c>
      <c r="W107" s="43">
        <v>21600</v>
      </c>
      <c r="X107" s="47">
        <f t="shared" si="7"/>
        <v>86400</v>
      </c>
    </row>
    <row r="108" s="3" customFormat="1" ht="33.75" spans="1:24">
      <c r="A108" s="16" t="s">
        <v>27</v>
      </c>
      <c r="B108" s="16">
        <v>49</v>
      </c>
      <c r="C108" s="26" t="s">
        <v>45</v>
      </c>
      <c r="D108" s="18" t="s">
        <v>73</v>
      </c>
      <c r="E108" s="28" t="s">
        <v>227</v>
      </c>
      <c r="F108" s="22" t="s">
        <v>95</v>
      </c>
      <c r="G108" s="18" t="s">
        <v>81</v>
      </c>
      <c r="H108" s="28" t="s">
        <v>33</v>
      </c>
      <c r="I108" s="20" t="s">
        <v>57</v>
      </c>
      <c r="J108" s="103" t="s">
        <v>228</v>
      </c>
      <c r="K108" s="29" t="s">
        <v>59</v>
      </c>
      <c r="L108" s="29" t="s">
        <v>36</v>
      </c>
      <c r="M108" s="29">
        <v>2000</v>
      </c>
      <c r="N108" s="46">
        <v>900</v>
      </c>
      <c r="O108" s="92">
        <f t="shared" si="4"/>
        <v>1800000</v>
      </c>
      <c r="P108" s="32">
        <v>0.1</v>
      </c>
      <c r="Q108" s="65">
        <f t="shared" si="5"/>
        <v>180000</v>
      </c>
      <c r="R108" s="107">
        <v>44742</v>
      </c>
      <c r="S108" s="107">
        <v>45106</v>
      </c>
      <c r="T108" s="48">
        <v>0.8</v>
      </c>
      <c r="U108" s="48">
        <v>0.2</v>
      </c>
      <c r="V108" s="46">
        <f t="shared" si="6"/>
        <v>36000</v>
      </c>
      <c r="W108" s="43">
        <v>36000</v>
      </c>
      <c r="X108" s="47">
        <f t="shared" si="7"/>
        <v>144000</v>
      </c>
    </row>
    <row r="109" s="3" customFormat="1" ht="33.75" spans="1:24">
      <c r="A109" s="16" t="s">
        <v>27</v>
      </c>
      <c r="B109" s="16">
        <v>49</v>
      </c>
      <c r="C109" s="26" t="s">
        <v>45</v>
      </c>
      <c r="D109" s="18" t="s">
        <v>73</v>
      </c>
      <c r="E109" s="28" t="s">
        <v>227</v>
      </c>
      <c r="F109" s="22" t="s">
        <v>95</v>
      </c>
      <c r="G109" s="18" t="s">
        <v>81</v>
      </c>
      <c r="H109" s="28" t="s">
        <v>33</v>
      </c>
      <c r="I109" s="20" t="s">
        <v>57</v>
      </c>
      <c r="J109" s="103" t="s">
        <v>228</v>
      </c>
      <c r="K109" s="29" t="s">
        <v>87</v>
      </c>
      <c r="L109" s="29" t="s">
        <v>36</v>
      </c>
      <c r="M109" s="29">
        <v>240</v>
      </c>
      <c r="N109" s="46">
        <v>1500</v>
      </c>
      <c r="O109" s="92">
        <f t="shared" si="4"/>
        <v>360000</v>
      </c>
      <c r="P109" s="32">
        <v>0.1</v>
      </c>
      <c r="Q109" s="65">
        <f t="shared" si="5"/>
        <v>36000</v>
      </c>
      <c r="R109" s="107">
        <v>44742</v>
      </c>
      <c r="S109" s="107">
        <v>45106</v>
      </c>
      <c r="T109" s="48">
        <v>0.8</v>
      </c>
      <c r="U109" s="48">
        <v>0.2</v>
      </c>
      <c r="V109" s="46">
        <f t="shared" si="6"/>
        <v>7200</v>
      </c>
      <c r="W109" s="43">
        <v>7200</v>
      </c>
      <c r="X109" s="47">
        <f t="shared" si="7"/>
        <v>28800</v>
      </c>
    </row>
    <row r="110" s="3" customFormat="1" ht="33.75" spans="1:24">
      <c r="A110" s="16" t="s">
        <v>27</v>
      </c>
      <c r="B110" s="16">
        <v>49</v>
      </c>
      <c r="C110" s="26" t="s">
        <v>45</v>
      </c>
      <c r="D110" s="18" t="s">
        <v>73</v>
      </c>
      <c r="E110" s="28" t="s">
        <v>227</v>
      </c>
      <c r="F110" s="22" t="s">
        <v>95</v>
      </c>
      <c r="G110" s="18" t="s">
        <v>81</v>
      </c>
      <c r="H110" s="28" t="s">
        <v>33</v>
      </c>
      <c r="I110" s="20" t="s">
        <v>57</v>
      </c>
      <c r="J110" s="103" t="s">
        <v>228</v>
      </c>
      <c r="K110" s="29" t="s">
        <v>60</v>
      </c>
      <c r="L110" s="29" t="s">
        <v>36</v>
      </c>
      <c r="M110" s="29">
        <v>160</v>
      </c>
      <c r="N110" s="46">
        <v>2000</v>
      </c>
      <c r="O110" s="92">
        <f t="shared" si="4"/>
        <v>320000</v>
      </c>
      <c r="P110" s="32">
        <v>0.1</v>
      </c>
      <c r="Q110" s="65">
        <f t="shared" si="5"/>
        <v>32000</v>
      </c>
      <c r="R110" s="107">
        <v>44742</v>
      </c>
      <c r="S110" s="107">
        <v>45106</v>
      </c>
      <c r="T110" s="48">
        <v>0.8</v>
      </c>
      <c r="U110" s="48">
        <v>0.2</v>
      </c>
      <c r="V110" s="46">
        <f t="shared" si="6"/>
        <v>6400</v>
      </c>
      <c r="W110" s="43">
        <v>6400</v>
      </c>
      <c r="X110" s="47">
        <f t="shared" si="7"/>
        <v>25600</v>
      </c>
    </row>
    <row r="111" s="3" customFormat="1" ht="33.75" spans="1:24">
      <c r="A111" s="16" t="s">
        <v>27</v>
      </c>
      <c r="B111" s="20">
        <v>50</v>
      </c>
      <c r="C111" s="21" t="s">
        <v>45</v>
      </c>
      <c r="D111" s="20" t="s">
        <v>73</v>
      </c>
      <c r="E111" s="21" t="s">
        <v>229</v>
      </c>
      <c r="F111" s="22" t="s">
        <v>230</v>
      </c>
      <c r="G111" s="20" t="s">
        <v>81</v>
      </c>
      <c r="H111" s="20" t="s">
        <v>33</v>
      </c>
      <c r="I111" s="18" t="s">
        <v>57</v>
      </c>
      <c r="J111" s="103" t="s">
        <v>231</v>
      </c>
      <c r="K111" s="18" t="s">
        <v>87</v>
      </c>
      <c r="L111" s="38" t="s">
        <v>36</v>
      </c>
      <c r="M111" s="38">
        <v>92</v>
      </c>
      <c r="N111" s="64">
        <v>1500</v>
      </c>
      <c r="O111" s="92">
        <v>138000</v>
      </c>
      <c r="P111" s="40">
        <v>0.1</v>
      </c>
      <c r="Q111" s="65">
        <v>13800</v>
      </c>
      <c r="R111" s="138">
        <v>44741</v>
      </c>
      <c r="S111" s="95">
        <v>45105</v>
      </c>
      <c r="T111" s="61">
        <v>0.8</v>
      </c>
      <c r="U111" s="61">
        <v>0.2</v>
      </c>
      <c r="V111" s="62">
        <v>2760</v>
      </c>
      <c r="W111" s="63">
        <v>2760</v>
      </c>
      <c r="X111" s="92">
        <f t="shared" si="7"/>
        <v>11040</v>
      </c>
    </row>
    <row r="112" s="3" customFormat="1" ht="33.75" spans="1:24">
      <c r="A112" s="16" t="s">
        <v>27</v>
      </c>
      <c r="B112" s="20">
        <v>50</v>
      </c>
      <c r="C112" s="21" t="s">
        <v>45</v>
      </c>
      <c r="D112" s="20" t="s">
        <v>73</v>
      </c>
      <c r="E112" s="21" t="s">
        <v>229</v>
      </c>
      <c r="F112" s="22" t="s">
        <v>230</v>
      </c>
      <c r="G112" s="20" t="s">
        <v>81</v>
      </c>
      <c r="H112" s="20" t="s">
        <v>33</v>
      </c>
      <c r="I112" s="18" t="s">
        <v>57</v>
      </c>
      <c r="J112" s="103" t="s">
        <v>231</v>
      </c>
      <c r="K112" s="18" t="s">
        <v>60</v>
      </c>
      <c r="L112" s="38" t="s">
        <v>36</v>
      </c>
      <c r="M112" s="38">
        <v>124</v>
      </c>
      <c r="N112" s="64">
        <v>2000</v>
      </c>
      <c r="O112" s="92">
        <v>248000</v>
      </c>
      <c r="P112" s="40">
        <v>0.1</v>
      </c>
      <c r="Q112" s="65">
        <v>24800</v>
      </c>
      <c r="R112" s="138">
        <v>44741</v>
      </c>
      <c r="S112" s="95">
        <v>45105</v>
      </c>
      <c r="T112" s="61">
        <v>0.8</v>
      </c>
      <c r="U112" s="61">
        <v>0.2</v>
      </c>
      <c r="V112" s="62">
        <v>4960</v>
      </c>
      <c r="W112" s="63">
        <v>4960</v>
      </c>
      <c r="X112" s="92">
        <f t="shared" si="7"/>
        <v>19840</v>
      </c>
    </row>
    <row r="113" s="3" customFormat="1" ht="33.75" spans="1:24">
      <c r="A113" s="16" t="s">
        <v>27</v>
      </c>
      <c r="B113" s="20">
        <v>50</v>
      </c>
      <c r="C113" s="21" t="s">
        <v>45</v>
      </c>
      <c r="D113" s="20" t="s">
        <v>73</v>
      </c>
      <c r="E113" s="21" t="s">
        <v>229</v>
      </c>
      <c r="F113" s="22" t="s">
        <v>230</v>
      </c>
      <c r="G113" s="20" t="s">
        <v>81</v>
      </c>
      <c r="H113" s="20" t="s">
        <v>33</v>
      </c>
      <c r="I113" s="20" t="s">
        <v>62</v>
      </c>
      <c r="J113" s="103" t="s">
        <v>232</v>
      </c>
      <c r="K113" s="38" t="s">
        <v>204</v>
      </c>
      <c r="L113" s="38" t="s">
        <v>36</v>
      </c>
      <c r="M113" s="38">
        <v>15</v>
      </c>
      <c r="N113" s="64">
        <v>3000</v>
      </c>
      <c r="O113" s="92">
        <v>45000</v>
      </c>
      <c r="P113" s="40">
        <v>0.1</v>
      </c>
      <c r="Q113" s="65">
        <v>4500</v>
      </c>
      <c r="R113" s="138">
        <v>44741</v>
      </c>
      <c r="S113" s="95">
        <v>45105</v>
      </c>
      <c r="T113" s="61">
        <v>0.8</v>
      </c>
      <c r="U113" s="61">
        <v>0.2</v>
      </c>
      <c r="V113" s="62">
        <v>900</v>
      </c>
      <c r="W113" s="63">
        <v>900</v>
      </c>
      <c r="X113" s="92">
        <f t="shared" si="7"/>
        <v>3600</v>
      </c>
    </row>
    <row r="114" s="3" customFormat="1" ht="33.75" spans="1:24">
      <c r="A114" s="16" t="s">
        <v>27</v>
      </c>
      <c r="B114" s="20">
        <v>51</v>
      </c>
      <c r="C114" s="21" t="s">
        <v>45</v>
      </c>
      <c r="D114" s="20" t="s">
        <v>73</v>
      </c>
      <c r="E114" s="21" t="s">
        <v>206</v>
      </c>
      <c r="F114" s="22" t="s">
        <v>200</v>
      </c>
      <c r="G114" s="20" t="s">
        <v>81</v>
      </c>
      <c r="H114" s="20" t="s">
        <v>33</v>
      </c>
      <c r="I114" s="18" t="s">
        <v>82</v>
      </c>
      <c r="J114" s="128" t="s">
        <v>233</v>
      </c>
      <c r="K114" s="18" t="s">
        <v>82</v>
      </c>
      <c r="L114" s="38" t="s">
        <v>36</v>
      </c>
      <c r="M114" s="38">
        <v>644</v>
      </c>
      <c r="N114" s="64">
        <v>1000</v>
      </c>
      <c r="O114" s="92">
        <v>644000</v>
      </c>
      <c r="P114" s="40">
        <v>0.048</v>
      </c>
      <c r="Q114" s="65">
        <v>30912</v>
      </c>
      <c r="R114" s="138">
        <v>44741</v>
      </c>
      <c r="S114" s="138">
        <v>44926</v>
      </c>
      <c r="T114" s="61">
        <v>0.8</v>
      </c>
      <c r="U114" s="61">
        <v>0.2</v>
      </c>
      <c r="V114" s="62">
        <v>6182.4</v>
      </c>
      <c r="W114" s="63">
        <v>6182.4</v>
      </c>
      <c r="X114" s="92">
        <f t="shared" si="7"/>
        <v>24729.6</v>
      </c>
    </row>
    <row r="115" s="3" customFormat="1" ht="33.75" spans="1:24">
      <c r="A115" s="16" t="s">
        <v>27</v>
      </c>
      <c r="B115" s="20">
        <v>52</v>
      </c>
      <c r="C115" s="21" t="s">
        <v>45</v>
      </c>
      <c r="D115" s="20" t="s">
        <v>29</v>
      </c>
      <c r="E115" s="21" t="s">
        <v>234</v>
      </c>
      <c r="F115" s="22" t="s">
        <v>235</v>
      </c>
      <c r="G115" s="18" t="s">
        <v>56</v>
      </c>
      <c r="H115" s="20" t="s">
        <v>33</v>
      </c>
      <c r="I115" s="18" t="s">
        <v>82</v>
      </c>
      <c r="J115" s="103" t="s">
        <v>236</v>
      </c>
      <c r="K115" s="18" t="s">
        <v>82</v>
      </c>
      <c r="L115" s="38" t="s">
        <v>36</v>
      </c>
      <c r="M115" s="38">
        <v>240</v>
      </c>
      <c r="N115" s="64">
        <v>1000</v>
      </c>
      <c r="O115" s="92">
        <v>240000</v>
      </c>
      <c r="P115" s="40">
        <v>0.048</v>
      </c>
      <c r="Q115" s="65">
        <v>11520</v>
      </c>
      <c r="R115" s="138">
        <v>44730</v>
      </c>
      <c r="S115" s="95">
        <v>44864</v>
      </c>
      <c r="T115" s="61">
        <v>0.8</v>
      </c>
      <c r="U115" s="61">
        <v>0.2</v>
      </c>
      <c r="V115" s="62">
        <v>2304</v>
      </c>
      <c r="W115" s="63">
        <v>2304</v>
      </c>
      <c r="X115" s="92">
        <f t="shared" si="7"/>
        <v>9216</v>
      </c>
    </row>
    <row r="116" s="3" customFormat="1" ht="33.75" spans="1:24">
      <c r="A116" s="16" t="s">
        <v>27</v>
      </c>
      <c r="B116" s="20">
        <v>52</v>
      </c>
      <c r="C116" s="21" t="s">
        <v>45</v>
      </c>
      <c r="D116" s="20" t="s">
        <v>29</v>
      </c>
      <c r="E116" s="21" t="s">
        <v>234</v>
      </c>
      <c r="F116" s="22" t="s">
        <v>235</v>
      </c>
      <c r="G116" s="18" t="s">
        <v>56</v>
      </c>
      <c r="H116" s="20" t="s">
        <v>33</v>
      </c>
      <c r="I116" s="18" t="s">
        <v>57</v>
      </c>
      <c r="J116" s="103" t="s">
        <v>237</v>
      </c>
      <c r="K116" s="18" t="s">
        <v>59</v>
      </c>
      <c r="L116" s="38" t="s">
        <v>36</v>
      </c>
      <c r="M116" s="38">
        <v>1680</v>
      </c>
      <c r="N116" s="64">
        <v>900</v>
      </c>
      <c r="O116" s="92">
        <v>1512000</v>
      </c>
      <c r="P116" s="40">
        <v>0.1</v>
      </c>
      <c r="Q116" s="65">
        <v>151200</v>
      </c>
      <c r="R116" s="138">
        <v>44730</v>
      </c>
      <c r="S116" s="95">
        <v>45094</v>
      </c>
      <c r="T116" s="61">
        <v>0.8</v>
      </c>
      <c r="U116" s="61">
        <v>0.2</v>
      </c>
      <c r="V116" s="62">
        <v>30240</v>
      </c>
      <c r="W116" s="63">
        <v>30240</v>
      </c>
      <c r="X116" s="92">
        <f t="shared" si="7"/>
        <v>120960</v>
      </c>
    </row>
    <row r="117" s="3" customFormat="1" ht="33.75" spans="1:24">
      <c r="A117" s="16" t="s">
        <v>27</v>
      </c>
      <c r="B117" s="20">
        <v>52</v>
      </c>
      <c r="C117" s="21" t="s">
        <v>45</v>
      </c>
      <c r="D117" s="20" t="s">
        <v>29</v>
      </c>
      <c r="E117" s="21" t="s">
        <v>238</v>
      </c>
      <c r="F117" s="22" t="s">
        <v>235</v>
      </c>
      <c r="G117" s="20" t="s">
        <v>32</v>
      </c>
      <c r="H117" s="20" t="s">
        <v>33</v>
      </c>
      <c r="I117" s="18" t="s">
        <v>57</v>
      </c>
      <c r="J117" s="103" t="s">
        <v>239</v>
      </c>
      <c r="K117" s="18" t="s">
        <v>59</v>
      </c>
      <c r="L117" s="38" t="s">
        <v>36</v>
      </c>
      <c r="M117" s="38">
        <v>968.1</v>
      </c>
      <c r="N117" s="64">
        <v>900</v>
      </c>
      <c r="O117" s="92">
        <v>871290</v>
      </c>
      <c r="P117" s="40">
        <v>0.1</v>
      </c>
      <c r="Q117" s="65">
        <v>87129</v>
      </c>
      <c r="R117" s="138">
        <v>44730</v>
      </c>
      <c r="S117" s="95">
        <v>45094</v>
      </c>
      <c r="T117" s="61">
        <v>0.8</v>
      </c>
      <c r="U117" s="61">
        <v>0.2</v>
      </c>
      <c r="V117" s="62">
        <v>17425.8</v>
      </c>
      <c r="W117" s="63">
        <v>17425.8</v>
      </c>
      <c r="X117" s="92">
        <f t="shared" si="7"/>
        <v>69703.2</v>
      </c>
    </row>
    <row r="118" s="3" customFormat="1" ht="33.75" spans="1:24">
      <c r="A118" s="16" t="s">
        <v>27</v>
      </c>
      <c r="B118" s="20">
        <v>53</v>
      </c>
      <c r="C118" s="21" t="s">
        <v>45</v>
      </c>
      <c r="D118" s="20" t="s">
        <v>29</v>
      </c>
      <c r="E118" s="21" t="s">
        <v>240</v>
      </c>
      <c r="F118" s="22" t="s">
        <v>241</v>
      </c>
      <c r="G118" s="18" t="s">
        <v>32</v>
      </c>
      <c r="H118" s="20" t="s">
        <v>33</v>
      </c>
      <c r="I118" s="18" t="s">
        <v>57</v>
      </c>
      <c r="J118" s="129" t="s">
        <v>242</v>
      </c>
      <c r="K118" s="18" t="s">
        <v>59</v>
      </c>
      <c r="L118" s="38" t="s">
        <v>36</v>
      </c>
      <c r="M118" s="38">
        <v>1970</v>
      </c>
      <c r="N118" s="64">
        <v>900</v>
      </c>
      <c r="O118" s="92">
        <v>1773000</v>
      </c>
      <c r="P118" s="40">
        <v>0.1</v>
      </c>
      <c r="Q118" s="65">
        <v>177300</v>
      </c>
      <c r="R118" s="138">
        <v>44730</v>
      </c>
      <c r="S118" s="95">
        <v>45094</v>
      </c>
      <c r="T118" s="61">
        <v>0.8</v>
      </c>
      <c r="U118" s="61">
        <v>0.2</v>
      </c>
      <c r="V118" s="62">
        <v>35460</v>
      </c>
      <c r="W118" s="63">
        <v>35460</v>
      </c>
      <c r="X118" s="92">
        <f t="shared" si="7"/>
        <v>141840</v>
      </c>
    </row>
    <row r="119" s="3" customFormat="1" ht="33.75" spans="1:24">
      <c r="A119" s="16" t="s">
        <v>27</v>
      </c>
      <c r="B119" s="20">
        <v>54</v>
      </c>
      <c r="C119" s="21" t="s">
        <v>45</v>
      </c>
      <c r="D119" s="20" t="s">
        <v>73</v>
      </c>
      <c r="E119" s="21" t="s">
        <v>199</v>
      </c>
      <c r="F119" s="22" t="s">
        <v>200</v>
      </c>
      <c r="G119" s="20" t="s">
        <v>81</v>
      </c>
      <c r="H119" s="20" t="s">
        <v>33</v>
      </c>
      <c r="I119" s="18" t="s">
        <v>57</v>
      </c>
      <c r="J119" s="129" t="s">
        <v>243</v>
      </c>
      <c r="K119" s="18" t="s">
        <v>60</v>
      </c>
      <c r="L119" s="38" t="s">
        <v>36</v>
      </c>
      <c r="M119" s="38">
        <v>52</v>
      </c>
      <c r="N119" s="64">
        <v>2000</v>
      </c>
      <c r="O119" s="92">
        <v>104000</v>
      </c>
      <c r="P119" s="40">
        <v>0.1</v>
      </c>
      <c r="Q119" s="65">
        <v>10400</v>
      </c>
      <c r="R119" s="138">
        <v>44763</v>
      </c>
      <c r="S119" s="138">
        <v>45127</v>
      </c>
      <c r="T119" s="61">
        <v>0.8</v>
      </c>
      <c r="U119" s="61">
        <v>0.2</v>
      </c>
      <c r="V119" s="62">
        <v>2080</v>
      </c>
      <c r="W119" s="63">
        <v>2080</v>
      </c>
      <c r="X119" s="92">
        <f t="shared" si="7"/>
        <v>8320</v>
      </c>
    </row>
    <row r="120" s="3" customFormat="1" ht="33.75" spans="1:24">
      <c r="A120" s="16" t="s">
        <v>27</v>
      </c>
      <c r="B120" s="20">
        <v>54</v>
      </c>
      <c r="C120" s="21" t="s">
        <v>45</v>
      </c>
      <c r="D120" s="20" t="s">
        <v>73</v>
      </c>
      <c r="E120" s="21" t="s">
        <v>199</v>
      </c>
      <c r="F120" s="22" t="s">
        <v>200</v>
      </c>
      <c r="G120" s="20" t="s">
        <v>81</v>
      </c>
      <c r="H120" s="20" t="s">
        <v>33</v>
      </c>
      <c r="I120" s="18" t="s">
        <v>82</v>
      </c>
      <c r="J120" s="129" t="s">
        <v>244</v>
      </c>
      <c r="K120" s="38" t="s">
        <v>82</v>
      </c>
      <c r="L120" s="38" t="s">
        <v>36</v>
      </c>
      <c r="M120" s="38">
        <v>52</v>
      </c>
      <c r="N120" s="64">
        <v>1000</v>
      </c>
      <c r="O120" s="92">
        <v>52000</v>
      </c>
      <c r="P120" s="40">
        <v>0.048</v>
      </c>
      <c r="Q120" s="65">
        <v>2496</v>
      </c>
      <c r="R120" s="138">
        <v>44763</v>
      </c>
      <c r="S120" s="138">
        <v>45127</v>
      </c>
      <c r="T120" s="61">
        <v>0.8</v>
      </c>
      <c r="U120" s="61">
        <v>0.2</v>
      </c>
      <c r="V120" s="62">
        <v>499.2</v>
      </c>
      <c r="W120" s="63">
        <v>499.2</v>
      </c>
      <c r="X120" s="92">
        <f t="shared" si="7"/>
        <v>1996.8</v>
      </c>
    </row>
    <row r="121" s="3" customFormat="1" ht="33.75" spans="1:24">
      <c r="A121" s="16" t="s">
        <v>27</v>
      </c>
      <c r="B121" s="20">
        <v>55</v>
      </c>
      <c r="C121" s="21" t="s">
        <v>45</v>
      </c>
      <c r="D121" s="20" t="s">
        <v>73</v>
      </c>
      <c r="E121" s="22" t="s">
        <v>245</v>
      </c>
      <c r="F121" s="22" t="s">
        <v>246</v>
      </c>
      <c r="G121" s="18" t="s">
        <v>81</v>
      </c>
      <c r="H121" s="20" t="s">
        <v>33</v>
      </c>
      <c r="I121" s="18" t="s">
        <v>82</v>
      </c>
      <c r="J121" s="103" t="s">
        <v>247</v>
      </c>
      <c r="K121" s="38" t="s">
        <v>82</v>
      </c>
      <c r="L121" s="38" t="s">
        <v>36</v>
      </c>
      <c r="M121" s="38">
        <v>206.86</v>
      </c>
      <c r="N121" s="64">
        <v>1000</v>
      </c>
      <c r="O121" s="92">
        <v>206860</v>
      </c>
      <c r="P121" s="40">
        <v>0.048</v>
      </c>
      <c r="Q121" s="65">
        <v>9929.28</v>
      </c>
      <c r="R121" s="44">
        <v>44744</v>
      </c>
      <c r="S121" s="44">
        <v>44834</v>
      </c>
      <c r="T121" s="61">
        <v>0.8</v>
      </c>
      <c r="U121" s="61">
        <v>0.2</v>
      </c>
      <c r="V121" s="31">
        <v>1985.86</v>
      </c>
      <c r="W121" s="139">
        <v>1985.86</v>
      </c>
      <c r="X121" s="92">
        <f t="shared" si="7"/>
        <v>7943.424</v>
      </c>
    </row>
    <row r="122" s="3" customFormat="1" ht="33.75" spans="1:24">
      <c r="A122" s="16" t="s">
        <v>27</v>
      </c>
      <c r="B122" s="20">
        <v>55</v>
      </c>
      <c r="C122" s="21" t="s">
        <v>45</v>
      </c>
      <c r="D122" s="20" t="s">
        <v>73</v>
      </c>
      <c r="E122" s="22" t="s">
        <v>245</v>
      </c>
      <c r="F122" s="22" t="s">
        <v>246</v>
      </c>
      <c r="G122" s="18" t="s">
        <v>81</v>
      </c>
      <c r="H122" s="20" t="s">
        <v>33</v>
      </c>
      <c r="I122" s="18" t="s">
        <v>57</v>
      </c>
      <c r="J122" s="103" t="s">
        <v>248</v>
      </c>
      <c r="K122" s="38" t="s">
        <v>249</v>
      </c>
      <c r="L122" s="38" t="s">
        <v>36</v>
      </c>
      <c r="M122" s="38">
        <v>250.97</v>
      </c>
      <c r="N122" s="64">
        <v>1500</v>
      </c>
      <c r="O122" s="92">
        <v>376455</v>
      </c>
      <c r="P122" s="40">
        <v>0.1</v>
      </c>
      <c r="Q122" s="65">
        <v>37645.5</v>
      </c>
      <c r="R122" s="44">
        <v>44744</v>
      </c>
      <c r="S122" s="44">
        <v>44865</v>
      </c>
      <c r="T122" s="61">
        <v>0.8</v>
      </c>
      <c r="U122" s="61">
        <v>0.2</v>
      </c>
      <c r="V122" s="31">
        <v>7529.1</v>
      </c>
      <c r="W122" s="139">
        <v>7529.1</v>
      </c>
      <c r="X122" s="92">
        <f t="shared" si="7"/>
        <v>30116.4</v>
      </c>
    </row>
    <row r="123" s="3" customFormat="1" ht="33.75" spans="1:24">
      <c r="A123" s="16" t="s">
        <v>27</v>
      </c>
      <c r="B123" s="20">
        <v>55</v>
      </c>
      <c r="C123" s="21" t="s">
        <v>45</v>
      </c>
      <c r="D123" s="20" t="s">
        <v>73</v>
      </c>
      <c r="E123" s="22" t="s">
        <v>245</v>
      </c>
      <c r="F123" s="22" t="s">
        <v>246</v>
      </c>
      <c r="G123" s="18" t="s">
        <v>81</v>
      </c>
      <c r="H123" s="20" t="s">
        <v>33</v>
      </c>
      <c r="I123" s="18" t="s">
        <v>201</v>
      </c>
      <c r="J123" s="103" t="s">
        <v>250</v>
      </c>
      <c r="K123" s="18" t="s">
        <v>201</v>
      </c>
      <c r="L123" s="38" t="s">
        <v>36</v>
      </c>
      <c r="M123" s="38">
        <v>563.65</v>
      </c>
      <c r="N123" s="64">
        <v>1000</v>
      </c>
      <c r="O123" s="92">
        <v>563650</v>
      </c>
      <c r="P123" s="40">
        <v>0.04</v>
      </c>
      <c r="Q123" s="65">
        <v>22546</v>
      </c>
      <c r="R123" s="44">
        <v>44744</v>
      </c>
      <c r="S123" s="44">
        <v>44834</v>
      </c>
      <c r="T123" s="61">
        <v>0.8</v>
      </c>
      <c r="U123" s="61">
        <v>0.2</v>
      </c>
      <c r="V123" s="31">
        <v>4509.2</v>
      </c>
      <c r="W123" s="139">
        <v>4509.2</v>
      </c>
      <c r="X123" s="92">
        <f t="shared" si="7"/>
        <v>18036.8</v>
      </c>
    </row>
    <row r="124" s="3" customFormat="1" ht="33.75" spans="1:24">
      <c r="A124" s="16" t="s">
        <v>27</v>
      </c>
      <c r="B124" s="20">
        <v>56</v>
      </c>
      <c r="C124" s="21" t="s">
        <v>45</v>
      </c>
      <c r="D124" s="20" t="s">
        <v>73</v>
      </c>
      <c r="E124" s="21" t="s">
        <v>251</v>
      </c>
      <c r="F124" s="22" t="s">
        <v>252</v>
      </c>
      <c r="G124" s="18" t="s">
        <v>81</v>
      </c>
      <c r="H124" s="20" t="s">
        <v>33</v>
      </c>
      <c r="I124" s="18" t="s">
        <v>201</v>
      </c>
      <c r="J124" s="71" t="s">
        <v>253</v>
      </c>
      <c r="K124" s="18" t="s">
        <v>201</v>
      </c>
      <c r="L124" s="38" t="s">
        <v>36</v>
      </c>
      <c r="M124" s="38">
        <v>40</v>
      </c>
      <c r="N124" s="64">
        <v>1000</v>
      </c>
      <c r="O124" s="92">
        <v>40000</v>
      </c>
      <c r="P124" s="40">
        <v>0.04</v>
      </c>
      <c r="Q124" s="65">
        <v>1600</v>
      </c>
      <c r="R124" s="44">
        <v>44749</v>
      </c>
      <c r="S124" s="44">
        <v>44926</v>
      </c>
      <c r="T124" s="61">
        <v>0.8</v>
      </c>
      <c r="U124" s="61">
        <v>0.2</v>
      </c>
      <c r="V124" s="62">
        <v>320</v>
      </c>
      <c r="W124" s="63">
        <v>320</v>
      </c>
      <c r="X124" s="92">
        <f t="shared" si="7"/>
        <v>1280</v>
      </c>
    </row>
    <row r="125" s="3" customFormat="1" ht="33.75" spans="1:24">
      <c r="A125" s="16" t="s">
        <v>27</v>
      </c>
      <c r="B125" s="20">
        <v>56</v>
      </c>
      <c r="C125" s="21" t="s">
        <v>45</v>
      </c>
      <c r="D125" s="20" t="s">
        <v>73</v>
      </c>
      <c r="E125" s="21" t="s">
        <v>251</v>
      </c>
      <c r="F125" s="22" t="s">
        <v>252</v>
      </c>
      <c r="G125" s="18" t="s">
        <v>81</v>
      </c>
      <c r="H125" s="20" t="s">
        <v>33</v>
      </c>
      <c r="I125" s="18" t="s">
        <v>82</v>
      </c>
      <c r="J125" s="71" t="s">
        <v>254</v>
      </c>
      <c r="K125" s="38" t="s">
        <v>82</v>
      </c>
      <c r="L125" s="38" t="s">
        <v>36</v>
      </c>
      <c r="M125" s="38">
        <v>60</v>
      </c>
      <c r="N125" s="64">
        <v>1000</v>
      </c>
      <c r="O125" s="92">
        <v>60000</v>
      </c>
      <c r="P125" s="40">
        <v>0.048</v>
      </c>
      <c r="Q125" s="65">
        <v>2880</v>
      </c>
      <c r="R125" s="44">
        <v>44749</v>
      </c>
      <c r="S125" s="44">
        <v>44926</v>
      </c>
      <c r="T125" s="61">
        <v>0.8</v>
      </c>
      <c r="U125" s="61">
        <v>0.2</v>
      </c>
      <c r="V125" s="62">
        <v>576</v>
      </c>
      <c r="W125" s="63">
        <v>576</v>
      </c>
      <c r="X125" s="92">
        <f t="shared" si="7"/>
        <v>2304</v>
      </c>
    </row>
    <row r="126" s="3" customFormat="1" ht="33.75" spans="1:24">
      <c r="A126" s="16" t="s">
        <v>27</v>
      </c>
      <c r="B126" s="20">
        <v>56</v>
      </c>
      <c r="C126" s="21" t="s">
        <v>45</v>
      </c>
      <c r="D126" s="20" t="s">
        <v>73</v>
      </c>
      <c r="E126" s="21" t="s">
        <v>251</v>
      </c>
      <c r="F126" s="22" t="s">
        <v>252</v>
      </c>
      <c r="G126" s="18" t="s">
        <v>81</v>
      </c>
      <c r="H126" s="20" t="s">
        <v>33</v>
      </c>
      <c r="I126" s="18" t="s">
        <v>57</v>
      </c>
      <c r="J126" s="71" t="s">
        <v>255</v>
      </c>
      <c r="K126" s="18" t="s">
        <v>59</v>
      </c>
      <c r="L126" s="38" t="s">
        <v>36</v>
      </c>
      <c r="M126" s="38">
        <v>20</v>
      </c>
      <c r="N126" s="64">
        <v>900</v>
      </c>
      <c r="O126" s="92">
        <v>18000</v>
      </c>
      <c r="P126" s="40">
        <v>0.1</v>
      </c>
      <c r="Q126" s="65">
        <v>1800</v>
      </c>
      <c r="R126" s="44">
        <v>44749</v>
      </c>
      <c r="S126" s="44">
        <v>44957</v>
      </c>
      <c r="T126" s="61">
        <v>0.8</v>
      </c>
      <c r="U126" s="61">
        <v>0.2</v>
      </c>
      <c r="V126" s="62">
        <v>360</v>
      </c>
      <c r="W126" s="63">
        <v>360</v>
      </c>
      <c r="X126" s="92">
        <f t="shared" si="7"/>
        <v>1440</v>
      </c>
    </row>
    <row r="127" s="3" customFormat="1" ht="33.75" spans="1:24">
      <c r="A127" s="16" t="s">
        <v>27</v>
      </c>
      <c r="B127" s="20">
        <v>56</v>
      </c>
      <c r="C127" s="21" t="s">
        <v>45</v>
      </c>
      <c r="D127" s="20" t="s">
        <v>73</v>
      </c>
      <c r="E127" s="21" t="s">
        <v>251</v>
      </c>
      <c r="F127" s="22" t="s">
        <v>252</v>
      </c>
      <c r="G127" s="18" t="s">
        <v>81</v>
      </c>
      <c r="H127" s="20" t="s">
        <v>33</v>
      </c>
      <c r="I127" s="18" t="s">
        <v>57</v>
      </c>
      <c r="J127" s="71" t="s">
        <v>255</v>
      </c>
      <c r="K127" s="18" t="s">
        <v>60</v>
      </c>
      <c r="L127" s="38" t="s">
        <v>36</v>
      </c>
      <c r="M127" s="38">
        <v>40</v>
      </c>
      <c r="N127" s="64">
        <v>2000</v>
      </c>
      <c r="O127" s="92">
        <v>80000</v>
      </c>
      <c r="P127" s="40">
        <v>0.1</v>
      </c>
      <c r="Q127" s="65">
        <v>8000</v>
      </c>
      <c r="R127" s="44">
        <v>44749</v>
      </c>
      <c r="S127" s="44">
        <v>44957</v>
      </c>
      <c r="T127" s="61">
        <v>0.8</v>
      </c>
      <c r="U127" s="61">
        <v>0.2</v>
      </c>
      <c r="V127" s="62">
        <v>1600</v>
      </c>
      <c r="W127" s="63">
        <v>1600</v>
      </c>
      <c r="X127" s="92">
        <f t="shared" si="7"/>
        <v>6400</v>
      </c>
    </row>
    <row r="128" s="3" customFormat="1" ht="33.75" spans="1:24">
      <c r="A128" s="16" t="s">
        <v>27</v>
      </c>
      <c r="B128" s="20">
        <v>57</v>
      </c>
      <c r="C128" s="21" t="s">
        <v>45</v>
      </c>
      <c r="D128" s="20" t="s">
        <v>73</v>
      </c>
      <c r="E128" s="21" t="s">
        <v>256</v>
      </c>
      <c r="F128" s="22" t="s">
        <v>257</v>
      </c>
      <c r="G128" s="18" t="s">
        <v>81</v>
      </c>
      <c r="H128" s="20" t="s">
        <v>33</v>
      </c>
      <c r="I128" s="18" t="s">
        <v>82</v>
      </c>
      <c r="J128" s="129" t="s">
        <v>258</v>
      </c>
      <c r="K128" s="38" t="s">
        <v>82</v>
      </c>
      <c r="L128" s="38" t="s">
        <v>36</v>
      </c>
      <c r="M128" s="38">
        <v>166</v>
      </c>
      <c r="N128" s="64">
        <v>1000</v>
      </c>
      <c r="O128" s="92">
        <v>166000</v>
      </c>
      <c r="P128" s="40">
        <v>0.048</v>
      </c>
      <c r="Q128" s="65">
        <v>7968</v>
      </c>
      <c r="R128" s="44">
        <v>44763</v>
      </c>
      <c r="S128" s="44">
        <v>45127</v>
      </c>
      <c r="T128" s="61">
        <v>0.8</v>
      </c>
      <c r="U128" s="61">
        <v>0.2</v>
      </c>
      <c r="V128" s="62">
        <v>1593.6</v>
      </c>
      <c r="W128" s="63">
        <v>1593.6</v>
      </c>
      <c r="X128" s="92">
        <f t="shared" si="7"/>
        <v>6374.4</v>
      </c>
    </row>
    <row r="129" s="3" customFormat="1" ht="56" customHeight="1" spans="1:24">
      <c r="A129" s="16" t="s">
        <v>27</v>
      </c>
      <c r="B129" s="20">
        <v>58</v>
      </c>
      <c r="C129" s="21" t="s">
        <v>45</v>
      </c>
      <c r="D129" s="20" t="s">
        <v>73</v>
      </c>
      <c r="E129" s="21" t="s">
        <v>134</v>
      </c>
      <c r="F129" s="22" t="s">
        <v>135</v>
      </c>
      <c r="G129" s="18" t="s">
        <v>81</v>
      </c>
      <c r="H129" s="20" t="s">
        <v>33</v>
      </c>
      <c r="I129" s="18" t="s">
        <v>57</v>
      </c>
      <c r="J129" s="129" t="s">
        <v>259</v>
      </c>
      <c r="K129" s="18" t="s">
        <v>59</v>
      </c>
      <c r="L129" s="38" t="s">
        <v>36</v>
      </c>
      <c r="M129" s="38">
        <v>136</v>
      </c>
      <c r="N129" s="64">
        <v>900</v>
      </c>
      <c r="O129" s="92">
        <v>122400</v>
      </c>
      <c r="P129" s="40">
        <v>0.1</v>
      </c>
      <c r="Q129" s="65">
        <v>12240</v>
      </c>
      <c r="R129" s="44">
        <v>44744</v>
      </c>
      <c r="S129" s="44">
        <v>45108</v>
      </c>
      <c r="T129" s="61">
        <v>0.8</v>
      </c>
      <c r="U129" s="61">
        <v>0.2</v>
      </c>
      <c r="V129" s="62">
        <f t="shared" ref="V129:V141" si="8">Q129*U129</f>
        <v>2448</v>
      </c>
      <c r="W129" s="65">
        <v>2448</v>
      </c>
      <c r="X129" s="92">
        <f t="shared" si="7"/>
        <v>9792</v>
      </c>
    </row>
    <row r="130" s="3" customFormat="1" ht="56" customHeight="1" spans="1:24">
      <c r="A130" s="16" t="s">
        <v>27</v>
      </c>
      <c r="B130" s="20">
        <v>58</v>
      </c>
      <c r="C130" s="21" t="s">
        <v>45</v>
      </c>
      <c r="D130" s="20" t="s">
        <v>73</v>
      </c>
      <c r="E130" s="21" t="s">
        <v>134</v>
      </c>
      <c r="F130" s="22" t="s">
        <v>135</v>
      </c>
      <c r="G130" s="18" t="s">
        <v>81</v>
      </c>
      <c r="H130" s="20" t="s">
        <v>33</v>
      </c>
      <c r="I130" s="18" t="s">
        <v>57</v>
      </c>
      <c r="J130" s="129" t="s">
        <v>259</v>
      </c>
      <c r="K130" s="18" t="s">
        <v>87</v>
      </c>
      <c r="L130" s="38" t="s">
        <v>36</v>
      </c>
      <c r="M130" s="38">
        <v>30</v>
      </c>
      <c r="N130" s="64">
        <v>1500</v>
      </c>
      <c r="O130" s="92">
        <v>45000</v>
      </c>
      <c r="P130" s="40">
        <v>0.1</v>
      </c>
      <c r="Q130" s="65">
        <v>4500</v>
      </c>
      <c r="R130" s="44">
        <v>44744</v>
      </c>
      <c r="S130" s="44">
        <v>45108</v>
      </c>
      <c r="T130" s="61">
        <v>0.8</v>
      </c>
      <c r="U130" s="61">
        <v>0.2</v>
      </c>
      <c r="V130" s="62">
        <f t="shared" si="8"/>
        <v>900</v>
      </c>
      <c r="W130" s="65">
        <v>900</v>
      </c>
      <c r="X130" s="92">
        <f t="shared" si="7"/>
        <v>3600</v>
      </c>
    </row>
    <row r="131" s="3" customFormat="1" ht="56" customHeight="1" spans="1:24">
      <c r="A131" s="16" t="s">
        <v>27</v>
      </c>
      <c r="B131" s="20">
        <v>58</v>
      </c>
      <c r="C131" s="21" t="s">
        <v>45</v>
      </c>
      <c r="D131" s="20" t="s">
        <v>73</v>
      </c>
      <c r="E131" s="21" t="s">
        <v>134</v>
      </c>
      <c r="F131" s="22" t="s">
        <v>135</v>
      </c>
      <c r="G131" s="18" t="s">
        <v>81</v>
      </c>
      <c r="H131" s="20" t="s">
        <v>33</v>
      </c>
      <c r="I131" s="18" t="s">
        <v>57</v>
      </c>
      <c r="J131" s="129" t="s">
        <v>259</v>
      </c>
      <c r="K131" s="18" t="s">
        <v>60</v>
      </c>
      <c r="L131" s="38" t="s">
        <v>36</v>
      </c>
      <c r="M131" s="38">
        <v>72</v>
      </c>
      <c r="N131" s="64">
        <v>2000</v>
      </c>
      <c r="O131" s="92">
        <v>144000</v>
      </c>
      <c r="P131" s="40">
        <v>0.1</v>
      </c>
      <c r="Q131" s="65">
        <v>14400</v>
      </c>
      <c r="R131" s="44">
        <v>44744</v>
      </c>
      <c r="S131" s="44">
        <v>45108</v>
      </c>
      <c r="T131" s="61">
        <v>0.8</v>
      </c>
      <c r="U131" s="61">
        <v>0.2</v>
      </c>
      <c r="V131" s="62">
        <f t="shared" si="8"/>
        <v>2880</v>
      </c>
      <c r="W131" s="65">
        <v>2880</v>
      </c>
      <c r="X131" s="92">
        <f t="shared" si="7"/>
        <v>11520</v>
      </c>
    </row>
    <row r="132" s="3" customFormat="1" ht="33.75" spans="1:24">
      <c r="A132" s="16" t="s">
        <v>27</v>
      </c>
      <c r="B132" s="20">
        <v>59</v>
      </c>
      <c r="C132" s="21" t="s">
        <v>45</v>
      </c>
      <c r="D132" s="20" t="s">
        <v>29</v>
      </c>
      <c r="E132" s="22" t="s">
        <v>260</v>
      </c>
      <c r="F132" s="22" t="s">
        <v>55</v>
      </c>
      <c r="G132" s="18" t="s">
        <v>32</v>
      </c>
      <c r="H132" s="20" t="s">
        <v>33</v>
      </c>
      <c r="I132" s="18" t="s">
        <v>57</v>
      </c>
      <c r="J132" s="129" t="s">
        <v>261</v>
      </c>
      <c r="K132" s="18" t="s">
        <v>59</v>
      </c>
      <c r="L132" s="38" t="s">
        <v>36</v>
      </c>
      <c r="M132" s="38">
        <v>9000</v>
      </c>
      <c r="N132" s="64">
        <v>900</v>
      </c>
      <c r="O132" s="140">
        <v>8100000</v>
      </c>
      <c r="P132" s="40">
        <v>0.1</v>
      </c>
      <c r="Q132" s="65">
        <v>810000</v>
      </c>
      <c r="R132" s="44">
        <v>44775</v>
      </c>
      <c r="S132" s="44">
        <v>45139</v>
      </c>
      <c r="T132" s="61">
        <v>0.8</v>
      </c>
      <c r="U132" s="61">
        <v>0.2</v>
      </c>
      <c r="V132" s="62">
        <f t="shared" si="8"/>
        <v>162000</v>
      </c>
      <c r="W132" s="65">
        <v>162000</v>
      </c>
      <c r="X132" s="92">
        <f t="shared" si="7"/>
        <v>648000</v>
      </c>
    </row>
    <row r="133" s="3" customFormat="1" ht="33.75" spans="1:24">
      <c r="A133" s="16" t="s">
        <v>27</v>
      </c>
      <c r="B133" s="20">
        <v>59</v>
      </c>
      <c r="C133" s="21" t="s">
        <v>45</v>
      </c>
      <c r="D133" s="20" t="s">
        <v>29</v>
      </c>
      <c r="E133" s="22" t="s">
        <v>260</v>
      </c>
      <c r="F133" s="22" t="s">
        <v>55</v>
      </c>
      <c r="G133" s="18" t="s">
        <v>32</v>
      </c>
      <c r="H133" s="20" t="s">
        <v>33</v>
      </c>
      <c r="I133" s="18" t="s">
        <v>57</v>
      </c>
      <c r="J133" s="129" t="s">
        <v>261</v>
      </c>
      <c r="K133" s="18" t="s">
        <v>60</v>
      </c>
      <c r="L133" s="38" t="s">
        <v>36</v>
      </c>
      <c r="M133" s="38">
        <v>1500</v>
      </c>
      <c r="N133" s="64">
        <v>2000</v>
      </c>
      <c r="O133" s="140">
        <v>3000000</v>
      </c>
      <c r="P133" s="40">
        <v>0.1</v>
      </c>
      <c r="Q133" s="65">
        <v>300000</v>
      </c>
      <c r="R133" s="44">
        <v>44775</v>
      </c>
      <c r="S133" s="44">
        <v>45139</v>
      </c>
      <c r="T133" s="61">
        <v>0.8</v>
      </c>
      <c r="U133" s="61">
        <v>0.2</v>
      </c>
      <c r="V133" s="62">
        <f t="shared" si="8"/>
        <v>60000</v>
      </c>
      <c r="W133" s="65">
        <v>60000</v>
      </c>
      <c r="X133" s="92">
        <f t="shared" si="7"/>
        <v>240000</v>
      </c>
    </row>
    <row r="134" s="3" customFormat="1" ht="33.75" spans="1:24">
      <c r="A134" s="16" t="s">
        <v>27</v>
      </c>
      <c r="B134" s="20">
        <v>60</v>
      </c>
      <c r="C134" s="21" t="s">
        <v>45</v>
      </c>
      <c r="D134" s="20" t="s">
        <v>73</v>
      </c>
      <c r="E134" s="21" t="s">
        <v>262</v>
      </c>
      <c r="F134" s="22" t="s">
        <v>263</v>
      </c>
      <c r="G134" s="18" t="s">
        <v>81</v>
      </c>
      <c r="H134" s="20" t="s">
        <v>33</v>
      </c>
      <c r="I134" s="18" t="s">
        <v>57</v>
      </c>
      <c r="J134" s="129" t="s">
        <v>264</v>
      </c>
      <c r="K134" s="18" t="s">
        <v>59</v>
      </c>
      <c r="L134" s="38" t="s">
        <v>36</v>
      </c>
      <c r="M134" s="38">
        <v>1010</v>
      </c>
      <c r="N134" s="64">
        <v>900</v>
      </c>
      <c r="O134" s="140">
        <v>909000</v>
      </c>
      <c r="P134" s="40">
        <v>0.1</v>
      </c>
      <c r="Q134" s="65">
        <v>90900</v>
      </c>
      <c r="R134" s="44">
        <v>44779</v>
      </c>
      <c r="S134" s="44">
        <v>45143</v>
      </c>
      <c r="T134" s="61">
        <v>0.8</v>
      </c>
      <c r="U134" s="61">
        <v>0.2</v>
      </c>
      <c r="V134" s="62">
        <f t="shared" si="8"/>
        <v>18180</v>
      </c>
      <c r="W134" s="65">
        <v>18180</v>
      </c>
      <c r="X134" s="92">
        <f t="shared" si="7"/>
        <v>72720</v>
      </c>
    </row>
    <row r="135" s="3" customFormat="1" ht="33.75" spans="1:24">
      <c r="A135" s="16" t="s">
        <v>27</v>
      </c>
      <c r="B135" s="20">
        <v>61</v>
      </c>
      <c r="C135" s="21" t="s">
        <v>45</v>
      </c>
      <c r="D135" s="20" t="s">
        <v>73</v>
      </c>
      <c r="E135" s="21" t="s">
        <v>265</v>
      </c>
      <c r="F135" s="22" t="s">
        <v>80</v>
      </c>
      <c r="G135" s="18" t="s">
        <v>81</v>
      </c>
      <c r="H135" s="20" t="s">
        <v>33</v>
      </c>
      <c r="I135" s="18" t="s">
        <v>201</v>
      </c>
      <c r="J135" s="129" t="s">
        <v>266</v>
      </c>
      <c r="K135" s="18" t="s">
        <v>201</v>
      </c>
      <c r="L135" s="38" t="s">
        <v>36</v>
      </c>
      <c r="M135" s="38">
        <v>142.56</v>
      </c>
      <c r="N135" s="64">
        <v>1000</v>
      </c>
      <c r="O135" s="141">
        <v>142560</v>
      </c>
      <c r="P135" s="40">
        <v>0.04</v>
      </c>
      <c r="Q135" s="65">
        <v>5702.4</v>
      </c>
      <c r="R135" s="44">
        <v>44813</v>
      </c>
      <c r="S135" s="44">
        <v>44915</v>
      </c>
      <c r="T135" s="61">
        <v>0.8</v>
      </c>
      <c r="U135" s="61">
        <v>0.2</v>
      </c>
      <c r="V135" s="62">
        <f t="shared" si="8"/>
        <v>1140.48</v>
      </c>
      <c r="W135" s="65">
        <v>1140.48</v>
      </c>
      <c r="X135" s="92">
        <f t="shared" si="7"/>
        <v>4561.92</v>
      </c>
    </row>
    <row r="136" s="3" customFormat="1" ht="37" customHeight="1" spans="1:24">
      <c r="A136" s="16" t="s">
        <v>27</v>
      </c>
      <c r="B136" s="20">
        <v>62</v>
      </c>
      <c r="C136" s="21" t="s">
        <v>45</v>
      </c>
      <c r="D136" s="20" t="s">
        <v>73</v>
      </c>
      <c r="E136" s="28" t="s">
        <v>267</v>
      </c>
      <c r="F136" s="22" t="s">
        <v>268</v>
      </c>
      <c r="G136" s="18" t="s">
        <v>81</v>
      </c>
      <c r="H136" s="20" t="s">
        <v>33</v>
      </c>
      <c r="I136" s="28" t="s">
        <v>57</v>
      </c>
      <c r="J136" s="71" t="s">
        <v>269</v>
      </c>
      <c r="K136" s="18" t="s">
        <v>59</v>
      </c>
      <c r="L136" s="38" t="s">
        <v>36</v>
      </c>
      <c r="M136" s="38">
        <v>480</v>
      </c>
      <c r="N136" s="64">
        <v>900</v>
      </c>
      <c r="O136" s="141">
        <v>432000</v>
      </c>
      <c r="P136" s="40">
        <v>0.1</v>
      </c>
      <c r="Q136" s="65">
        <v>43200</v>
      </c>
      <c r="R136" s="44">
        <v>44834</v>
      </c>
      <c r="S136" s="44">
        <v>45198</v>
      </c>
      <c r="T136" s="61">
        <v>0.8</v>
      </c>
      <c r="U136" s="61">
        <v>0.2</v>
      </c>
      <c r="V136" s="62">
        <f t="shared" si="8"/>
        <v>8640</v>
      </c>
      <c r="W136" s="65">
        <v>8640</v>
      </c>
      <c r="X136" s="92">
        <f t="shared" si="7"/>
        <v>34560</v>
      </c>
    </row>
    <row r="137" s="3" customFormat="1" ht="33.75" spans="1:24">
      <c r="A137" s="16" t="s">
        <v>27</v>
      </c>
      <c r="B137" s="20">
        <v>62</v>
      </c>
      <c r="C137" s="21" t="s">
        <v>45</v>
      </c>
      <c r="D137" s="20" t="s">
        <v>73</v>
      </c>
      <c r="E137" s="28" t="s">
        <v>267</v>
      </c>
      <c r="F137" s="22" t="s">
        <v>268</v>
      </c>
      <c r="G137" s="18" t="s">
        <v>81</v>
      </c>
      <c r="H137" s="20" t="s">
        <v>33</v>
      </c>
      <c r="I137" s="28" t="s">
        <v>57</v>
      </c>
      <c r="J137" s="71" t="s">
        <v>269</v>
      </c>
      <c r="K137" s="18" t="s">
        <v>60</v>
      </c>
      <c r="L137" s="38" t="s">
        <v>36</v>
      </c>
      <c r="M137" s="38">
        <v>60</v>
      </c>
      <c r="N137" s="64">
        <v>2000</v>
      </c>
      <c r="O137" s="141">
        <v>120000</v>
      </c>
      <c r="P137" s="40">
        <v>0.1</v>
      </c>
      <c r="Q137" s="65">
        <v>12000</v>
      </c>
      <c r="R137" s="44">
        <v>44834</v>
      </c>
      <c r="S137" s="44">
        <v>45198</v>
      </c>
      <c r="T137" s="61">
        <v>0.8</v>
      </c>
      <c r="U137" s="61">
        <v>0.2</v>
      </c>
      <c r="V137" s="62">
        <f t="shared" si="8"/>
        <v>2400</v>
      </c>
      <c r="W137" s="65">
        <v>2400</v>
      </c>
      <c r="X137" s="92">
        <f t="shared" si="7"/>
        <v>9600</v>
      </c>
    </row>
    <row r="138" s="3" customFormat="1" ht="33.75" spans="1:24">
      <c r="A138" s="16" t="s">
        <v>27</v>
      </c>
      <c r="B138" s="20">
        <v>62</v>
      </c>
      <c r="C138" s="21" t="s">
        <v>45</v>
      </c>
      <c r="D138" s="20" t="s">
        <v>73</v>
      </c>
      <c r="E138" s="28" t="s">
        <v>267</v>
      </c>
      <c r="F138" s="22" t="s">
        <v>268</v>
      </c>
      <c r="G138" s="18" t="s">
        <v>81</v>
      </c>
      <c r="H138" s="20" t="s">
        <v>33</v>
      </c>
      <c r="I138" s="28" t="s">
        <v>57</v>
      </c>
      <c r="J138" s="71" t="s">
        <v>269</v>
      </c>
      <c r="K138" s="18" t="s">
        <v>59</v>
      </c>
      <c r="L138" s="38" t="s">
        <v>36</v>
      </c>
      <c r="M138" s="38">
        <v>4722</v>
      </c>
      <c r="N138" s="64">
        <v>900</v>
      </c>
      <c r="O138" s="141">
        <v>4249800</v>
      </c>
      <c r="P138" s="40">
        <v>0.1</v>
      </c>
      <c r="Q138" s="65">
        <v>424980</v>
      </c>
      <c r="R138" s="44">
        <v>44834</v>
      </c>
      <c r="S138" s="44">
        <v>45198</v>
      </c>
      <c r="T138" s="61">
        <v>0.8</v>
      </c>
      <c r="U138" s="61">
        <v>0.2</v>
      </c>
      <c r="V138" s="62">
        <f t="shared" si="8"/>
        <v>84996</v>
      </c>
      <c r="W138" s="65">
        <v>84996</v>
      </c>
      <c r="X138" s="92">
        <f t="shared" si="7"/>
        <v>339984</v>
      </c>
    </row>
    <row r="139" s="3" customFormat="1" ht="33.75" spans="1:24">
      <c r="A139" s="16" t="s">
        <v>27</v>
      </c>
      <c r="B139" s="20">
        <v>62</v>
      </c>
      <c r="C139" s="21" t="s">
        <v>45</v>
      </c>
      <c r="D139" s="20" t="s">
        <v>73</v>
      </c>
      <c r="E139" s="28" t="s">
        <v>267</v>
      </c>
      <c r="F139" s="22" t="s">
        <v>268</v>
      </c>
      <c r="G139" s="18" t="s">
        <v>81</v>
      </c>
      <c r="H139" s="20" t="s">
        <v>33</v>
      </c>
      <c r="I139" s="28" t="s">
        <v>57</v>
      </c>
      <c r="J139" s="71" t="s">
        <v>269</v>
      </c>
      <c r="K139" s="18" t="s">
        <v>87</v>
      </c>
      <c r="L139" s="38" t="s">
        <v>36</v>
      </c>
      <c r="M139" s="38">
        <v>2361</v>
      </c>
      <c r="N139" s="64">
        <v>1500</v>
      </c>
      <c r="O139" s="141">
        <v>3541500</v>
      </c>
      <c r="P139" s="40">
        <v>0.1</v>
      </c>
      <c r="Q139" s="65">
        <v>354150</v>
      </c>
      <c r="R139" s="44">
        <v>44834</v>
      </c>
      <c r="S139" s="44">
        <v>45198</v>
      </c>
      <c r="T139" s="61">
        <v>0.8</v>
      </c>
      <c r="U139" s="61">
        <v>0.2</v>
      </c>
      <c r="V139" s="62">
        <f t="shared" si="8"/>
        <v>70830</v>
      </c>
      <c r="W139" s="65">
        <v>70830</v>
      </c>
      <c r="X139" s="92">
        <f t="shared" si="7"/>
        <v>283320</v>
      </c>
    </row>
    <row r="140" s="3" customFormat="1" ht="33.75" spans="1:24">
      <c r="A140" s="16" t="s">
        <v>27</v>
      </c>
      <c r="B140" s="20">
        <v>62</v>
      </c>
      <c r="C140" s="21" t="s">
        <v>45</v>
      </c>
      <c r="D140" s="20" t="s">
        <v>73</v>
      </c>
      <c r="E140" s="28" t="s">
        <v>267</v>
      </c>
      <c r="F140" s="22" t="s">
        <v>268</v>
      </c>
      <c r="G140" s="18" t="s">
        <v>81</v>
      </c>
      <c r="H140" s="20" t="s">
        <v>33</v>
      </c>
      <c r="I140" s="28" t="s">
        <v>57</v>
      </c>
      <c r="J140" s="71" t="s">
        <v>269</v>
      </c>
      <c r="K140" s="18" t="s">
        <v>59</v>
      </c>
      <c r="L140" s="38" t="s">
        <v>36</v>
      </c>
      <c r="M140" s="38">
        <v>240</v>
      </c>
      <c r="N140" s="64">
        <v>900</v>
      </c>
      <c r="O140" s="141">
        <v>216000</v>
      </c>
      <c r="P140" s="40">
        <v>0.1</v>
      </c>
      <c r="Q140" s="65">
        <v>21600</v>
      </c>
      <c r="R140" s="44">
        <v>44834</v>
      </c>
      <c r="S140" s="44">
        <v>45198</v>
      </c>
      <c r="T140" s="61">
        <v>0.8</v>
      </c>
      <c r="U140" s="61">
        <v>0.2</v>
      </c>
      <c r="V140" s="62">
        <f t="shared" si="8"/>
        <v>4320</v>
      </c>
      <c r="W140" s="65">
        <v>4320</v>
      </c>
      <c r="X140" s="92">
        <f t="shared" si="7"/>
        <v>17280</v>
      </c>
    </row>
    <row r="141" s="3" customFormat="1" ht="33.75" spans="1:24">
      <c r="A141" s="16" t="s">
        <v>27</v>
      </c>
      <c r="B141" s="20">
        <v>62</v>
      </c>
      <c r="C141" s="21" t="s">
        <v>45</v>
      </c>
      <c r="D141" s="20" t="s">
        <v>73</v>
      </c>
      <c r="E141" s="28" t="s">
        <v>270</v>
      </c>
      <c r="F141" s="22" t="s">
        <v>268</v>
      </c>
      <c r="G141" s="18" t="s">
        <v>81</v>
      </c>
      <c r="H141" s="20" t="s">
        <v>33</v>
      </c>
      <c r="I141" s="28" t="s">
        <v>62</v>
      </c>
      <c r="J141" s="71" t="s">
        <v>271</v>
      </c>
      <c r="K141" s="18" t="s">
        <v>92</v>
      </c>
      <c r="L141" s="38" t="s">
        <v>36</v>
      </c>
      <c r="M141" s="38">
        <v>40</v>
      </c>
      <c r="N141" s="64">
        <v>3000</v>
      </c>
      <c r="O141" s="141">
        <v>120000</v>
      </c>
      <c r="P141" s="40">
        <v>0.1</v>
      </c>
      <c r="Q141" s="65">
        <v>12000</v>
      </c>
      <c r="R141" s="44">
        <v>44834</v>
      </c>
      <c r="S141" s="44">
        <v>45198</v>
      </c>
      <c r="T141" s="61">
        <v>0.8</v>
      </c>
      <c r="U141" s="61">
        <v>0.2</v>
      </c>
      <c r="V141" s="62">
        <f t="shared" si="8"/>
        <v>2400</v>
      </c>
      <c r="W141" s="65">
        <v>2400</v>
      </c>
      <c r="X141" s="92">
        <f t="shared" si="7"/>
        <v>9600</v>
      </c>
    </row>
  </sheetData>
  <autoFilter ref="A4:X141">
    <extLst/>
  </autoFilter>
  <mergeCells count="13">
    <mergeCell ref="A2:X2"/>
    <mergeCell ref="A3:A4"/>
    <mergeCell ref="B3:B4"/>
    <mergeCell ref="J61:J63"/>
    <mergeCell ref="J66:J68"/>
    <mergeCell ref="J72:J73"/>
    <mergeCell ref="L61:L63"/>
    <mergeCell ref="R61:R63"/>
    <mergeCell ref="R66:R68"/>
    <mergeCell ref="R72:R73"/>
    <mergeCell ref="S61:S63"/>
    <mergeCell ref="S66:S68"/>
    <mergeCell ref="S72:S73"/>
  </mergeCells>
  <dataValidations count="4">
    <dataValidation allowBlank="1" showInputMessage="1" showErrorMessage="1" sqref="E6:E8 E53:E58"/>
    <dataValidation type="list" allowBlank="1" showInputMessage="1" showErrorMessage="1" sqref="G118 G46:G58 G65:G70 G72:G110 G115:G116 G121:G141">
      <formula1>"菜篮子基地,农业龙头企业,市内其他主体"</formula1>
    </dataValidation>
    <dataValidation allowBlank="1" sqref="E141 E65:E70 E72:E91 E98:E102 E108:E110"/>
    <dataValidation type="list" allowBlank="1" showInputMessage="1" showErrorMessage="1" sqref="D6:D15 D46:D58 D65:D70 D72:D110">
      <formula1>"深圳市内（含深汕）,省内市外"</formula1>
    </dataValidation>
  </dataValidations>
  <pageMargins left="0.700694444444445" right="0.700694444444445" top="0.751388888888889" bottom="0.751388888888889" header="0.298611111111111" footer="0.298611111111111"/>
  <pageSetup paperSize="8" scale="58" firstPageNumber="8" orientation="landscape" useFirstPageNumber="1" horizontalDpi="600"/>
  <headerFooter>
    <oddFooter>&amp;C&amp;P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9"/>
  <sheetViews>
    <sheetView view="pageBreakPreview" zoomScaleNormal="100" workbookViewId="0">
      <pane xSplit="11" ySplit="4" topLeftCell="W5" activePane="bottomRight" state="frozen"/>
      <selection/>
      <selection pane="topRight"/>
      <selection pane="bottomLeft"/>
      <selection pane="bottomRight" activeCell="Z9" sqref="Z9"/>
    </sheetView>
  </sheetViews>
  <sheetFormatPr defaultColWidth="9.45833333333333" defaultRowHeight="13.5"/>
  <cols>
    <col min="1" max="1" width="9.45833333333333" style="4"/>
    <col min="2" max="2" width="4.275" style="4" customWidth="1"/>
    <col min="3" max="3" width="15.0916666666667" style="4" customWidth="1"/>
    <col min="4" max="4" width="6.275" style="4" customWidth="1"/>
    <col min="5" max="5" width="21.3666666666667" style="4" customWidth="1"/>
    <col min="6" max="6" width="20.4583333333333" style="4" customWidth="1"/>
    <col min="7" max="7" width="8" style="4" customWidth="1"/>
    <col min="8" max="8" width="6.36666666666667" style="4" customWidth="1"/>
    <col min="9" max="9" width="7.63333333333333" style="4" customWidth="1"/>
    <col min="10" max="10" width="17.275" style="4" customWidth="1"/>
    <col min="11" max="11" width="9.45833333333333" style="4"/>
    <col min="12" max="12" width="4.18333333333333" style="4" customWidth="1"/>
    <col min="13" max="13" width="5.81666666666667" style="4" customWidth="1"/>
    <col min="14" max="14" width="8.90833333333333" style="5" customWidth="1"/>
    <col min="15" max="15" width="12.7166666666667" style="5" customWidth="1"/>
    <col min="16" max="16" width="5.275" style="4" customWidth="1"/>
    <col min="17" max="17" width="11.3666666666667" style="4" customWidth="1"/>
    <col min="18" max="18" width="10.275" style="4" customWidth="1"/>
    <col min="19" max="19" width="10.0916666666667" style="4" customWidth="1"/>
    <col min="20" max="21" width="6.725" style="4" customWidth="1"/>
    <col min="22" max="22" width="12.6333333333333" style="4" customWidth="1"/>
    <col min="23" max="23" width="12.3666666666667" style="5" customWidth="1"/>
    <col min="24" max="24" width="12.275" style="5" customWidth="1"/>
    <col min="25" max="16384" width="9.45833333333333" style="4"/>
  </cols>
  <sheetData>
    <row r="1" spans="1:1">
      <c r="A1" s="4" t="s">
        <v>272</v>
      </c>
    </row>
    <row r="2" s="1" customFormat="1" ht="29" customHeight="1" spans="1:24">
      <c r="A2" s="6" t="s">
        <v>273</v>
      </c>
      <c r="B2" s="6"/>
      <c r="C2" s="6"/>
      <c r="D2" s="6"/>
      <c r="E2" s="6"/>
      <c r="F2" s="6"/>
      <c r="G2" s="6"/>
      <c r="H2" s="6"/>
      <c r="I2" s="6"/>
      <c r="J2" s="6"/>
      <c r="K2" s="6"/>
      <c r="L2" s="6"/>
      <c r="M2" s="6"/>
      <c r="N2" s="6"/>
      <c r="O2" s="6"/>
      <c r="P2" s="6"/>
      <c r="Q2" s="6"/>
      <c r="R2" s="6"/>
      <c r="S2" s="6"/>
      <c r="T2" s="6"/>
      <c r="U2" s="6"/>
      <c r="V2" s="6"/>
      <c r="W2" s="6"/>
      <c r="X2" s="6"/>
    </row>
    <row r="3" s="2" customFormat="1" ht="55.5" customHeight="1" spans="1:24">
      <c r="A3" s="9" t="s">
        <v>2</v>
      </c>
      <c r="B3" s="8" t="s">
        <v>3</v>
      </c>
      <c r="C3" s="9" t="s">
        <v>4</v>
      </c>
      <c r="D3" s="10" t="s">
        <v>5</v>
      </c>
      <c r="E3" s="10" t="s">
        <v>6</v>
      </c>
      <c r="F3" s="11" t="s">
        <v>7</v>
      </c>
      <c r="G3" s="11" t="s">
        <v>8</v>
      </c>
      <c r="H3" s="12" t="s">
        <v>9</v>
      </c>
      <c r="I3" s="12" t="s">
        <v>10</v>
      </c>
      <c r="J3" s="12" t="s">
        <v>11</v>
      </c>
      <c r="K3" s="12" t="s">
        <v>12</v>
      </c>
      <c r="L3" s="12" t="s">
        <v>13</v>
      </c>
      <c r="M3" s="12" t="s">
        <v>14</v>
      </c>
      <c r="N3" s="12" t="s">
        <v>15</v>
      </c>
      <c r="O3" s="12" t="s">
        <v>16</v>
      </c>
      <c r="P3" s="12" t="s">
        <v>17</v>
      </c>
      <c r="Q3" s="12" t="s">
        <v>18</v>
      </c>
      <c r="R3" s="12" t="s">
        <v>19</v>
      </c>
      <c r="S3" s="12" t="s">
        <v>20</v>
      </c>
      <c r="T3" s="12" t="s">
        <v>21</v>
      </c>
      <c r="U3" s="12" t="s">
        <v>22</v>
      </c>
      <c r="V3" s="12" t="s">
        <v>23</v>
      </c>
      <c r="W3" s="41" t="s">
        <v>24</v>
      </c>
      <c r="X3" s="41" t="s">
        <v>25</v>
      </c>
    </row>
    <row r="4" s="2" customFormat="1" ht="17.5" customHeight="1" spans="1:24">
      <c r="A4" s="9"/>
      <c r="B4" s="14"/>
      <c r="C4" s="10">
        <v>1</v>
      </c>
      <c r="D4" s="10">
        <v>2</v>
      </c>
      <c r="E4" s="10">
        <v>3</v>
      </c>
      <c r="F4" s="10">
        <v>4</v>
      </c>
      <c r="G4" s="10">
        <v>5</v>
      </c>
      <c r="H4" s="10">
        <v>6</v>
      </c>
      <c r="I4" s="10">
        <v>7</v>
      </c>
      <c r="J4" s="10">
        <v>8</v>
      </c>
      <c r="K4" s="10">
        <v>9</v>
      </c>
      <c r="L4" s="10">
        <v>10</v>
      </c>
      <c r="M4" s="10">
        <v>11</v>
      </c>
      <c r="N4" s="10">
        <v>12</v>
      </c>
      <c r="O4" s="10">
        <v>13</v>
      </c>
      <c r="P4" s="10">
        <v>14</v>
      </c>
      <c r="Q4" s="10">
        <v>15</v>
      </c>
      <c r="R4" s="10">
        <v>16</v>
      </c>
      <c r="S4" s="10">
        <v>17</v>
      </c>
      <c r="T4" s="10">
        <v>18</v>
      </c>
      <c r="U4" s="10">
        <v>19</v>
      </c>
      <c r="V4" s="10">
        <v>20</v>
      </c>
      <c r="W4" s="10">
        <v>21</v>
      </c>
      <c r="X4" s="10">
        <v>23</v>
      </c>
    </row>
    <row r="5" s="2" customFormat="1" ht="17.5" customHeight="1" spans="1:24">
      <c r="A5" s="9"/>
      <c r="B5" s="14"/>
      <c r="C5" s="10" t="s">
        <v>26</v>
      </c>
      <c r="D5" s="10"/>
      <c r="E5" s="10"/>
      <c r="F5" s="10"/>
      <c r="G5" s="10"/>
      <c r="H5" s="10"/>
      <c r="I5" s="10"/>
      <c r="J5" s="10"/>
      <c r="K5" s="10"/>
      <c r="L5" s="10"/>
      <c r="M5" s="10"/>
      <c r="N5" s="10"/>
      <c r="O5" s="10"/>
      <c r="P5" s="10"/>
      <c r="Q5" s="10"/>
      <c r="R5" s="10"/>
      <c r="S5" s="10"/>
      <c r="T5" s="10"/>
      <c r="U5" s="10"/>
      <c r="V5" s="10"/>
      <c r="W5" s="10"/>
      <c r="X5" s="42">
        <f>SUM(X6:X9)</f>
        <v>70080</v>
      </c>
    </row>
    <row r="6" s="3" customFormat="1" ht="48" customHeight="1" spans="1:24">
      <c r="A6" s="16" t="s">
        <v>27</v>
      </c>
      <c r="B6" s="16">
        <v>1</v>
      </c>
      <c r="C6" s="17" t="s">
        <v>274</v>
      </c>
      <c r="D6" s="18" t="s">
        <v>73</v>
      </c>
      <c r="E6" s="18" t="s">
        <v>275</v>
      </c>
      <c r="F6" s="19" t="s">
        <v>276</v>
      </c>
      <c r="G6" s="18" t="s">
        <v>81</v>
      </c>
      <c r="H6" s="18" t="s">
        <v>33</v>
      </c>
      <c r="I6" s="18" t="s">
        <v>62</v>
      </c>
      <c r="J6" s="18" t="s">
        <v>277</v>
      </c>
      <c r="K6" s="74" t="s">
        <v>278</v>
      </c>
      <c r="L6" s="29" t="s">
        <v>36</v>
      </c>
      <c r="M6" s="18">
        <v>25</v>
      </c>
      <c r="N6" s="60">
        <v>3000</v>
      </c>
      <c r="O6" s="46">
        <f>M6*N6</f>
        <v>75000</v>
      </c>
      <c r="P6" s="32">
        <v>0.1</v>
      </c>
      <c r="Q6" s="43">
        <f>O6*P6</f>
        <v>7500</v>
      </c>
      <c r="R6" s="52">
        <v>44591</v>
      </c>
      <c r="S6" s="52">
        <v>44955</v>
      </c>
      <c r="T6" s="48">
        <v>0.8</v>
      </c>
      <c r="U6" s="48">
        <f t="shared" ref="U6:U9" si="0">100%-T6</f>
        <v>0.2</v>
      </c>
      <c r="V6" s="46">
        <f>Q6*U6</f>
        <v>1500</v>
      </c>
      <c r="W6" s="43">
        <v>1500</v>
      </c>
      <c r="X6" s="43">
        <f>Q6*T6</f>
        <v>6000</v>
      </c>
    </row>
    <row r="7" s="3" customFormat="1" ht="48" customHeight="1" spans="1:24">
      <c r="A7" s="16" t="s">
        <v>27</v>
      </c>
      <c r="B7" s="16">
        <v>2</v>
      </c>
      <c r="C7" s="17" t="s">
        <v>274</v>
      </c>
      <c r="D7" s="18" t="s">
        <v>73</v>
      </c>
      <c r="E7" s="18" t="s">
        <v>275</v>
      </c>
      <c r="F7" s="19" t="s">
        <v>276</v>
      </c>
      <c r="G7" s="18" t="s">
        <v>81</v>
      </c>
      <c r="H7" s="18" t="s">
        <v>33</v>
      </c>
      <c r="I7" s="18" t="s">
        <v>62</v>
      </c>
      <c r="J7" s="18" t="s">
        <v>279</v>
      </c>
      <c r="K7" s="74" t="s">
        <v>92</v>
      </c>
      <c r="L7" s="29" t="s">
        <v>36</v>
      </c>
      <c r="M7" s="18">
        <v>15</v>
      </c>
      <c r="N7" s="60">
        <v>3000</v>
      </c>
      <c r="O7" s="46">
        <f>M7*N7</f>
        <v>45000</v>
      </c>
      <c r="P7" s="32">
        <v>0.1</v>
      </c>
      <c r="Q7" s="43">
        <f>O7*P7</f>
        <v>4500</v>
      </c>
      <c r="R7" s="52">
        <v>44591</v>
      </c>
      <c r="S7" s="52">
        <v>44955</v>
      </c>
      <c r="T7" s="48">
        <v>0.8</v>
      </c>
      <c r="U7" s="48">
        <f t="shared" si="0"/>
        <v>0.2</v>
      </c>
      <c r="V7" s="46">
        <f>Q7*U7</f>
        <v>900</v>
      </c>
      <c r="W7" s="43">
        <v>900</v>
      </c>
      <c r="X7" s="43">
        <f>Q7*T7</f>
        <v>3600</v>
      </c>
    </row>
    <row r="8" s="3" customFormat="1" ht="48" customHeight="1" spans="1:24">
      <c r="A8" s="16" t="s">
        <v>27</v>
      </c>
      <c r="B8" s="16">
        <v>3</v>
      </c>
      <c r="C8" s="17" t="s">
        <v>274</v>
      </c>
      <c r="D8" s="18" t="s">
        <v>73</v>
      </c>
      <c r="E8" s="18" t="s">
        <v>275</v>
      </c>
      <c r="F8" s="19" t="s">
        <v>276</v>
      </c>
      <c r="G8" s="18" t="s">
        <v>81</v>
      </c>
      <c r="H8" s="18" t="s">
        <v>33</v>
      </c>
      <c r="I8" s="18" t="s">
        <v>82</v>
      </c>
      <c r="J8" s="18" t="s">
        <v>280</v>
      </c>
      <c r="K8" s="74" t="s">
        <v>82</v>
      </c>
      <c r="L8" s="29" t="s">
        <v>36</v>
      </c>
      <c r="M8" s="18">
        <v>100</v>
      </c>
      <c r="N8" s="60">
        <v>1000</v>
      </c>
      <c r="O8" s="46">
        <f>M8*N8</f>
        <v>100000</v>
      </c>
      <c r="P8" s="32">
        <v>0.048</v>
      </c>
      <c r="Q8" s="43">
        <f>O8*P8</f>
        <v>4800</v>
      </c>
      <c r="R8" s="52">
        <v>44615</v>
      </c>
      <c r="S8" s="52">
        <v>44795</v>
      </c>
      <c r="T8" s="48">
        <v>0.8</v>
      </c>
      <c r="U8" s="48">
        <f t="shared" si="0"/>
        <v>0.2</v>
      </c>
      <c r="V8" s="46">
        <f>Q8*U8</f>
        <v>960</v>
      </c>
      <c r="W8" s="43">
        <v>960</v>
      </c>
      <c r="X8" s="43">
        <f>Q8*T8</f>
        <v>3840</v>
      </c>
    </row>
    <row r="9" s="3" customFormat="1" ht="56.25" spans="1:24">
      <c r="A9" s="16" t="s">
        <v>27</v>
      </c>
      <c r="B9" s="16">
        <v>4</v>
      </c>
      <c r="C9" s="17" t="s">
        <v>274</v>
      </c>
      <c r="D9" s="18" t="s">
        <v>73</v>
      </c>
      <c r="E9" s="19" t="s">
        <v>281</v>
      </c>
      <c r="F9" s="19" t="s">
        <v>246</v>
      </c>
      <c r="G9" s="18" t="s">
        <v>81</v>
      </c>
      <c r="H9" s="18" t="s">
        <v>33</v>
      </c>
      <c r="I9" s="18" t="s">
        <v>57</v>
      </c>
      <c r="J9" s="18" t="s">
        <v>282</v>
      </c>
      <c r="K9" s="74" t="s">
        <v>283</v>
      </c>
      <c r="L9" s="29" t="s">
        <v>36</v>
      </c>
      <c r="M9" s="18">
        <v>472</v>
      </c>
      <c r="N9" s="60">
        <v>1500</v>
      </c>
      <c r="O9" s="46">
        <f>M9*N9</f>
        <v>708000</v>
      </c>
      <c r="P9" s="32">
        <v>0.1</v>
      </c>
      <c r="Q9" s="43">
        <f>O9*P9</f>
        <v>70800</v>
      </c>
      <c r="R9" s="52">
        <v>44813</v>
      </c>
      <c r="S9" s="52">
        <v>44993</v>
      </c>
      <c r="T9" s="48">
        <v>0.8</v>
      </c>
      <c r="U9" s="48">
        <f t="shared" si="0"/>
        <v>0.2</v>
      </c>
      <c r="V9" s="46">
        <f>Q9*U9</f>
        <v>14160</v>
      </c>
      <c r="W9" s="43">
        <v>14160</v>
      </c>
      <c r="X9" s="43">
        <f>Q9*T9</f>
        <v>56640</v>
      </c>
    </row>
  </sheetData>
  <autoFilter ref="A4:X9">
    <extLst/>
  </autoFilter>
  <mergeCells count="3">
    <mergeCell ref="A2:X2"/>
    <mergeCell ref="A3:A4"/>
    <mergeCell ref="B3:B4"/>
  </mergeCells>
  <dataValidations count="2">
    <dataValidation type="list" allowBlank="1" showInputMessage="1" showErrorMessage="1" sqref="D6:D9">
      <formula1>"深圳市内（含深汕）,省内市外"</formula1>
    </dataValidation>
    <dataValidation type="list" allowBlank="1" showInputMessage="1" showErrorMessage="1" sqref="G6:G9">
      <formula1>"菜篮子基地,农业龙头企业,市内其他主体"</formula1>
    </dataValidation>
  </dataValidations>
  <pageMargins left="0.700694444444445" right="0.700694444444445" top="0.751388888888889" bottom="0.751388888888889" header="0.298611111111111" footer="0.298611111111111"/>
  <pageSetup paperSize="8" scale="62" firstPageNumber="13" orientation="landscape" useFirstPageNumber="1" horizontalDpi="600"/>
  <headerFooter>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80"/>
  <sheetViews>
    <sheetView view="pageBreakPreview" zoomScaleNormal="100" workbookViewId="0">
      <pane xSplit="11" ySplit="4" topLeftCell="X5" activePane="bottomRight" state="frozen"/>
      <selection/>
      <selection pane="topRight"/>
      <selection pane="bottomLeft"/>
      <selection pane="bottomRight" activeCell="AA11" sqref="AA11"/>
    </sheetView>
  </sheetViews>
  <sheetFormatPr defaultColWidth="9.45833333333333" defaultRowHeight="13.5"/>
  <cols>
    <col min="1" max="1" width="9.45833333333333" style="4"/>
    <col min="2" max="2" width="4.275" style="4" customWidth="1"/>
    <col min="3" max="3" width="15.0916666666667" style="4" customWidth="1"/>
    <col min="4" max="4" width="6.275" style="4" customWidth="1"/>
    <col min="5" max="5" width="21.3666666666667" style="4" customWidth="1"/>
    <col min="6" max="6" width="20.4583333333333" style="4" customWidth="1"/>
    <col min="7" max="7" width="8" style="4" customWidth="1"/>
    <col min="8" max="8" width="6.36666666666667" style="4" customWidth="1"/>
    <col min="9" max="9" width="7.63333333333333" style="4" customWidth="1"/>
    <col min="10" max="10" width="17.275" style="4" customWidth="1"/>
    <col min="11" max="11" width="9.45833333333333" style="4"/>
    <col min="12" max="12" width="4.18333333333333" style="4" customWidth="1"/>
    <col min="13" max="13" width="5.81666666666667" style="4" customWidth="1"/>
    <col min="14" max="14" width="8.90833333333333" style="5" customWidth="1"/>
    <col min="15" max="15" width="12.7166666666667" style="5" customWidth="1"/>
    <col min="16" max="16" width="5.275" style="4" customWidth="1"/>
    <col min="17" max="17" width="11.3666666666667" style="4" customWidth="1"/>
    <col min="18" max="18" width="10.275" style="4" customWidth="1"/>
    <col min="19" max="19" width="10.0916666666667" style="4" customWidth="1"/>
    <col min="20" max="21" width="6.725" style="4" customWidth="1"/>
    <col min="22" max="22" width="12.6333333333333" style="4" customWidth="1"/>
    <col min="23" max="23" width="12.3666666666667" style="5" customWidth="1"/>
    <col min="24" max="24" width="16.275" style="5" customWidth="1"/>
    <col min="25" max="16384" width="9.45833333333333" style="4"/>
  </cols>
  <sheetData>
    <row r="1" spans="1:1">
      <c r="A1" s="4" t="s">
        <v>284</v>
      </c>
    </row>
    <row r="2" s="1" customFormat="1" ht="29" customHeight="1" spans="1:24">
      <c r="A2" s="6" t="s">
        <v>285</v>
      </c>
      <c r="B2" s="6"/>
      <c r="C2" s="6"/>
      <c r="D2" s="6"/>
      <c r="E2" s="6"/>
      <c r="F2" s="6"/>
      <c r="G2" s="6"/>
      <c r="H2" s="6"/>
      <c r="I2" s="6"/>
      <c r="J2" s="6"/>
      <c r="K2" s="6"/>
      <c r="L2" s="6"/>
      <c r="M2" s="6"/>
      <c r="N2" s="6"/>
      <c r="O2" s="6"/>
      <c r="P2" s="6"/>
      <c r="Q2" s="6"/>
      <c r="R2" s="6"/>
      <c r="S2" s="6"/>
      <c r="T2" s="6"/>
      <c r="U2" s="6"/>
      <c r="V2" s="6"/>
      <c r="W2" s="6"/>
      <c r="X2" s="6"/>
    </row>
    <row r="3" s="2" customFormat="1" ht="55.5" customHeight="1" spans="1:24">
      <c r="A3" s="9" t="s">
        <v>2</v>
      </c>
      <c r="B3" s="8" t="s">
        <v>3</v>
      </c>
      <c r="C3" s="9" t="s">
        <v>4</v>
      </c>
      <c r="D3" s="10" t="s">
        <v>5</v>
      </c>
      <c r="E3" s="10" t="s">
        <v>6</v>
      </c>
      <c r="F3" s="11" t="s">
        <v>7</v>
      </c>
      <c r="G3" s="11" t="s">
        <v>8</v>
      </c>
      <c r="H3" s="12" t="s">
        <v>9</v>
      </c>
      <c r="I3" s="12" t="s">
        <v>10</v>
      </c>
      <c r="J3" s="12" t="s">
        <v>11</v>
      </c>
      <c r="K3" s="12" t="s">
        <v>12</v>
      </c>
      <c r="L3" s="12" t="s">
        <v>13</v>
      </c>
      <c r="M3" s="12" t="s">
        <v>14</v>
      </c>
      <c r="N3" s="12" t="s">
        <v>15</v>
      </c>
      <c r="O3" s="12" t="s">
        <v>16</v>
      </c>
      <c r="P3" s="12" t="s">
        <v>17</v>
      </c>
      <c r="Q3" s="12" t="s">
        <v>18</v>
      </c>
      <c r="R3" s="12" t="s">
        <v>19</v>
      </c>
      <c r="S3" s="12" t="s">
        <v>20</v>
      </c>
      <c r="T3" s="12" t="s">
        <v>21</v>
      </c>
      <c r="U3" s="12" t="s">
        <v>22</v>
      </c>
      <c r="V3" s="12" t="s">
        <v>23</v>
      </c>
      <c r="W3" s="41" t="s">
        <v>24</v>
      </c>
      <c r="X3" s="41" t="s">
        <v>25</v>
      </c>
    </row>
    <row r="4" s="2" customFormat="1" ht="17.5" customHeight="1" spans="1:24">
      <c r="A4" s="9"/>
      <c r="B4" s="14"/>
      <c r="C4" s="10">
        <v>1</v>
      </c>
      <c r="D4" s="10">
        <v>2</v>
      </c>
      <c r="E4" s="10">
        <v>3</v>
      </c>
      <c r="F4" s="10">
        <v>4</v>
      </c>
      <c r="G4" s="10">
        <v>5</v>
      </c>
      <c r="H4" s="10">
        <v>6</v>
      </c>
      <c r="I4" s="10">
        <v>7</v>
      </c>
      <c r="J4" s="10">
        <v>8</v>
      </c>
      <c r="K4" s="10">
        <v>9</v>
      </c>
      <c r="L4" s="10">
        <v>10</v>
      </c>
      <c r="M4" s="10">
        <v>11</v>
      </c>
      <c r="N4" s="10">
        <v>12</v>
      </c>
      <c r="O4" s="10">
        <v>13</v>
      </c>
      <c r="P4" s="10">
        <v>14</v>
      </c>
      <c r="Q4" s="10">
        <v>15</v>
      </c>
      <c r="R4" s="10">
        <v>16</v>
      </c>
      <c r="S4" s="10">
        <v>17</v>
      </c>
      <c r="T4" s="10">
        <v>18</v>
      </c>
      <c r="U4" s="10">
        <v>19</v>
      </c>
      <c r="V4" s="10">
        <v>20</v>
      </c>
      <c r="W4" s="10">
        <v>21</v>
      </c>
      <c r="X4" s="10">
        <v>23</v>
      </c>
    </row>
    <row r="5" s="2" customFormat="1" ht="17.5" customHeight="1" spans="1:24">
      <c r="A5" s="9"/>
      <c r="B5" s="14"/>
      <c r="C5" s="10" t="s">
        <v>26</v>
      </c>
      <c r="D5" s="10"/>
      <c r="E5" s="10"/>
      <c r="F5" s="10"/>
      <c r="G5" s="10"/>
      <c r="H5" s="10"/>
      <c r="I5" s="10"/>
      <c r="J5" s="10"/>
      <c r="K5" s="10"/>
      <c r="L5" s="10"/>
      <c r="M5" s="10"/>
      <c r="N5" s="10"/>
      <c r="O5" s="10"/>
      <c r="P5" s="10"/>
      <c r="Q5" s="10"/>
      <c r="R5" s="10"/>
      <c r="S5" s="10"/>
      <c r="T5" s="10"/>
      <c r="U5" s="10"/>
      <c r="V5" s="10"/>
      <c r="W5" s="10"/>
      <c r="X5" s="85">
        <f>SUM(X6:X80)</f>
        <v>10372950.112</v>
      </c>
    </row>
    <row r="6" s="3" customFormat="1" ht="33.75" spans="1:24">
      <c r="A6" s="16" t="s">
        <v>27</v>
      </c>
      <c r="B6" s="16">
        <v>1</v>
      </c>
      <c r="C6" s="17" t="s">
        <v>286</v>
      </c>
      <c r="D6" s="77" t="s">
        <v>29</v>
      </c>
      <c r="E6" s="27" t="s">
        <v>287</v>
      </c>
      <c r="F6" s="68" t="s">
        <v>288</v>
      </c>
      <c r="G6" s="77" t="s">
        <v>56</v>
      </c>
      <c r="H6" s="77" t="s">
        <v>33</v>
      </c>
      <c r="I6" s="77" t="s">
        <v>62</v>
      </c>
      <c r="J6" s="18" t="s">
        <v>289</v>
      </c>
      <c r="K6" s="74" t="s">
        <v>290</v>
      </c>
      <c r="L6" s="29" t="s">
        <v>36</v>
      </c>
      <c r="M6" s="18">
        <v>700</v>
      </c>
      <c r="N6" s="60">
        <v>3000</v>
      </c>
      <c r="O6" s="46">
        <v>2100000</v>
      </c>
      <c r="P6" s="32">
        <v>0.1</v>
      </c>
      <c r="Q6" s="43">
        <v>210000</v>
      </c>
      <c r="R6" s="86">
        <v>44485</v>
      </c>
      <c r="S6" s="86">
        <v>44849.9993055556</v>
      </c>
      <c r="T6" s="48">
        <v>0.8</v>
      </c>
      <c r="U6" s="48">
        <v>0.2</v>
      </c>
      <c r="V6" s="46">
        <v>42000</v>
      </c>
      <c r="W6" s="43">
        <v>42000</v>
      </c>
      <c r="X6" s="47">
        <v>168000</v>
      </c>
    </row>
    <row r="7" s="3" customFormat="1" ht="33.75" spans="1:24">
      <c r="A7" s="16" t="s">
        <v>27</v>
      </c>
      <c r="B7" s="16">
        <v>2</v>
      </c>
      <c r="C7" s="17" t="s">
        <v>286</v>
      </c>
      <c r="D7" s="77" t="s">
        <v>29</v>
      </c>
      <c r="E7" s="27" t="s">
        <v>287</v>
      </c>
      <c r="F7" s="68" t="s">
        <v>288</v>
      </c>
      <c r="G7" s="77" t="s">
        <v>56</v>
      </c>
      <c r="H7" s="77" t="s">
        <v>33</v>
      </c>
      <c r="I7" s="77" t="s">
        <v>201</v>
      </c>
      <c r="J7" s="18" t="s">
        <v>291</v>
      </c>
      <c r="K7" s="74" t="s">
        <v>201</v>
      </c>
      <c r="L7" s="29" t="s">
        <v>36</v>
      </c>
      <c r="M7" s="18">
        <v>200</v>
      </c>
      <c r="N7" s="60">
        <v>2000</v>
      </c>
      <c r="O7" s="46">
        <v>400000</v>
      </c>
      <c r="P7" s="32">
        <v>0.04</v>
      </c>
      <c r="Q7" s="43">
        <v>16000</v>
      </c>
      <c r="R7" s="86">
        <v>44485</v>
      </c>
      <c r="S7" s="86">
        <v>44849.9993055556</v>
      </c>
      <c r="T7" s="48">
        <v>0.8</v>
      </c>
      <c r="U7" s="48">
        <v>0.2</v>
      </c>
      <c r="V7" s="46">
        <v>3200</v>
      </c>
      <c r="W7" s="43">
        <v>3200</v>
      </c>
      <c r="X7" s="47">
        <v>12800</v>
      </c>
    </row>
    <row r="8" s="3" customFormat="1" ht="33.75" spans="1:24">
      <c r="A8" s="16" t="s">
        <v>27</v>
      </c>
      <c r="B8" s="16">
        <v>3</v>
      </c>
      <c r="C8" s="17" t="s">
        <v>286</v>
      </c>
      <c r="D8" s="77" t="s">
        <v>29</v>
      </c>
      <c r="E8" s="27" t="s">
        <v>292</v>
      </c>
      <c r="F8" s="68" t="s">
        <v>288</v>
      </c>
      <c r="G8" s="77" t="s">
        <v>56</v>
      </c>
      <c r="H8" s="77" t="s">
        <v>33</v>
      </c>
      <c r="I8" s="77" t="s">
        <v>57</v>
      </c>
      <c r="J8" s="18" t="s">
        <v>293</v>
      </c>
      <c r="K8" s="74" t="s">
        <v>294</v>
      </c>
      <c r="L8" s="29" t="s">
        <v>36</v>
      </c>
      <c r="M8" s="18">
        <f>279*8</f>
        <v>2232</v>
      </c>
      <c r="N8" s="60">
        <v>900</v>
      </c>
      <c r="O8" s="46">
        <v>2008800</v>
      </c>
      <c r="P8" s="32">
        <v>0.1</v>
      </c>
      <c r="Q8" s="43">
        <v>200880</v>
      </c>
      <c r="R8" s="86">
        <v>44485</v>
      </c>
      <c r="S8" s="86">
        <v>44849.9993055556</v>
      </c>
      <c r="T8" s="48">
        <v>0.8</v>
      </c>
      <c r="U8" s="48">
        <v>0.2</v>
      </c>
      <c r="V8" s="46">
        <v>40176</v>
      </c>
      <c r="W8" s="43">
        <v>40176</v>
      </c>
      <c r="X8" s="47">
        <v>160704</v>
      </c>
    </row>
    <row r="9" s="3" customFormat="1" ht="56.25" spans="1:24">
      <c r="A9" s="16" t="s">
        <v>27</v>
      </c>
      <c r="B9" s="16">
        <v>6</v>
      </c>
      <c r="C9" s="17" t="s">
        <v>286</v>
      </c>
      <c r="D9" s="77" t="s">
        <v>73</v>
      </c>
      <c r="E9" s="18" t="s">
        <v>295</v>
      </c>
      <c r="F9" s="19" t="s">
        <v>296</v>
      </c>
      <c r="G9" s="18" t="s">
        <v>81</v>
      </c>
      <c r="H9" s="27" t="s">
        <v>33</v>
      </c>
      <c r="I9" s="18" t="s">
        <v>57</v>
      </c>
      <c r="J9" s="18" t="s">
        <v>297</v>
      </c>
      <c r="K9" s="29" t="s">
        <v>294</v>
      </c>
      <c r="L9" s="29" t="s">
        <v>36</v>
      </c>
      <c r="M9" s="18">
        <f>34*2</f>
        <v>68</v>
      </c>
      <c r="N9" s="46">
        <v>900</v>
      </c>
      <c r="O9" s="46">
        <v>61200</v>
      </c>
      <c r="P9" s="32">
        <v>0.1</v>
      </c>
      <c r="Q9" s="43">
        <v>6120</v>
      </c>
      <c r="R9" s="86">
        <v>44497</v>
      </c>
      <c r="S9" s="86">
        <v>44861.9993055556</v>
      </c>
      <c r="T9" s="48">
        <v>0.8</v>
      </c>
      <c r="U9" s="48">
        <v>0.2</v>
      </c>
      <c r="V9" s="49">
        <v>1224</v>
      </c>
      <c r="W9" s="59">
        <v>1224</v>
      </c>
      <c r="X9" s="87">
        <v>4896</v>
      </c>
    </row>
    <row r="10" s="3" customFormat="1" ht="56.25" spans="1:24">
      <c r="A10" s="16" t="s">
        <v>27</v>
      </c>
      <c r="B10" s="16">
        <v>7</v>
      </c>
      <c r="C10" s="17" t="s">
        <v>286</v>
      </c>
      <c r="D10" s="77" t="s">
        <v>73</v>
      </c>
      <c r="E10" s="18" t="s">
        <v>295</v>
      </c>
      <c r="F10" s="19" t="s">
        <v>296</v>
      </c>
      <c r="G10" s="18" t="s">
        <v>81</v>
      </c>
      <c r="H10" s="27" t="s">
        <v>33</v>
      </c>
      <c r="I10" s="18" t="s">
        <v>57</v>
      </c>
      <c r="J10" s="18" t="s">
        <v>298</v>
      </c>
      <c r="K10" s="29" t="s">
        <v>299</v>
      </c>
      <c r="L10" s="29" t="s">
        <v>36</v>
      </c>
      <c r="M10" s="18">
        <f>50*2</f>
        <v>100</v>
      </c>
      <c r="N10" s="46">
        <v>2000</v>
      </c>
      <c r="O10" s="46">
        <v>200000</v>
      </c>
      <c r="P10" s="32">
        <v>0.1</v>
      </c>
      <c r="Q10" s="43">
        <v>20000</v>
      </c>
      <c r="R10" s="86">
        <v>44497</v>
      </c>
      <c r="S10" s="86">
        <v>44861.9993055556</v>
      </c>
      <c r="T10" s="48">
        <v>0.8</v>
      </c>
      <c r="U10" s="48">
        <v>0.2</v>
      </c>
      <c r="V10" s="49">
        <v>4000</v>
      </c>
      <c r="W10" s="59">
        <v>4000</v>
      </c>
      <c r="X10" s="47">
        <v>16000</v>
      </c>
    </row>
    <row r="11" s="3" customFormat="1" ht="45" spans="1:24">
      <c r="A11" s="16" t="s">
        <v>27</v>
      </c>
      <c r="B11" s="16">
        <v>8</v>
      </c>
      <c r="C11" s="17" t="s">
        <v>286</v>
      </c>
      <c r="D11" s="77" t="s">
        <v>73</v>
      </c>
      <c r="E11" s="18" t="s">
        <v>300</v>
      </c>
      <c r="F11" s="68" t="s">
        <v>301</v>
      </c>
      <c r="G11" s="18" t="s">
        <v>32</v>
      </c>
      <c r="H11" s="27" t="s">
        <v>33</v>
      </c>
      <c r="I11" s="18" t="s">
        <v>57</v>
      </c>
      <c r="J11" s="18" t="s">
        <v>302</v>
      </c>
      <c r="K11" s="29" t="s">
        <v>303</v>
      </c>
      <c r="L11" s="29" t="s">
        <v>36</v>
      </c>
      <c r="M11" s="29">
        <f>1531.1*8</f>
        <v>12248.8</v>
      </c>
      <c r="N11" s="46">
        <v>900</v>
      </c>
      <c r="O11" s="46">
        <v>11023920</v>
      </c>
      <c r="P11" s="32">
        <v>0.1</v>
      </c>
      <c r="Q11" s="43">
        <v>1102392</v>
      </c>
      <c r="R11" s="86">
        <v>44498</v>
      </c>
      <c r="S11" s="86">
        <v>44862.9993055556</v>
      </c>
      <c r="T11" s="48">
        <v>0.8</v>
      </c>
      <c r="U11" s="48">
        <v>0.2</v>
      </c>
      <c r="V11" s="49">
        <v>220478.4</v>
      </c>
      <c r="W11" s="43">
        <v>220478.4</v>
      </c>
      <c r="X11" s="47">
        <v>881913.6</v>
      </c>
    </row>
    <row r="12" s="3" customFormat="1" ht="56.25" spans="1:24">
      <c r="A12" s="16" t="s">
        <v>27</v>
      </c>
      <c r="B12" s="16">
        <v>9</v>
      </c>
      <c r="C12" s="17" t="s">
        <v>286</v>
      </c>
      <c r="D12" s="17" t="s">
        <v>73</v>
      </c>
      <c r="E12" s="78" t="s">
        <v>304</v>
      </c>
      <c r="F12" s="17" t="s">
        <v>301</v>
      </c>
      <c r="G12" s="78" t="s">
        <v>32</v>
      </c>
      <c r="H12" s="17" t="s">
        <v>33</v>
      </c>
      <c r="I12" s="78" t="s">
        <v>57</v>
      </c>
      <c r="J12" s="78" t="s">
        <v>305</v>
      </c>
      <c r="K12" s="33" t="s">
        <v>306</v>
      </c>
      <c r="L12" s="29" t="s">
        <v>36</v>
      </c>
      <c r="M12" s="80">
        <f>454.1*4</f>
        <v>1816.4</v>
      </c>
      <c r="N12" s="81">
        <v>2000</v>
      </c>
      <c r="O12" s="46">
        <f t="shared" ref="O12:O14" si="0">M12*N12</f>
        <v>3632800</v>
      </c>
      <c r="P12" s="32">
        <v>0.1</v>
      </c>
      <c r="Q12" s="88">
        <f>O12*P12</f>
        <v>363280</v>
      </c>
      <c r="R12" s="89">
        <v>44499</v>
      </c>
      <c r="S12" s="89">
        <v>44863.9993055556</v>
      </c>
      <c r="T12" s="48">
        <v>0.8</v>
      </c>
      <c r="U12" s="48">
        <v>0.2</v>
      </c>
      <c r="V12" s="87">
        <f>Q12*U12</f>
        <v>72656</v>
      </c>
      <c r="W12" s="90">
        <v>72656</v>
      </c>
      <c r="X12" s="88">
        <f>Q12*T12</f>
        <v>290624</v>
      </c>
    </row>
    <row r="13" s="3" customFormat="1" ht="33.75" spans="1:24">
      <c r="A13" s="16" t="s">
        <v>27</v>
      </c>
      <c r="B13" s="16">
        <v>10</v>
      </c>
      <c r="C13" s="17" t="s">
        <v>286</v>
      </c>
      <c r="D13" s="77" t="s">
        <v>73</v>
      </c>
      <c r="E13" s="18" t="s">
        <v>307</v>
      </c>
      <c r="F13" s="68" t="s">
        <v>301</v>
      </c>
      <c r="G13" s="18" t="s">
        <v>32</v>
      </c>
      <c r="H13" s="27" t="s">
        <v>33</v>
      </c>
      <c r="I13" s="18" t="s">
        <v>61</v>
      </c>
      <c r="J13" s="18" t="s">
        <v>308</v>
      </c>
      <c r="K13" s="29" t="s">
        <v>303</v>
      </c>
      <c r="L13" s="29" t="s">
        <v>36</v>
      </c>
      <c r="M13" s="29">
        <f>588*10</f>
        <v>5880</v>
      </c>
      <c r="N13" s="46">
        <v>900</v>
      </c>
      <c r="O13" s="46">
        <f t="shared" si="0"/>
        <v>5292000</v>
      </c>
      <c r="P13" s="32">
        <v>0.06</v>
      </c>
      <c r="Q13" s="43">
        <v>31320</v>
      </c>
      <c r="R13" s="86">
        <v>44499</v>
      </c>
      <c r="S13" s="86">
        <v>44863.9993055556</v>
      </c>
      <c r="T13" s="48">
        <v>0.8</v>
      </c>
      <c r="U13" s="48">
        <v>0.2</v>
      </c>
      <c r="V13" s="49">
        <v>6264</v>
      </c>
      <c r="W13" s="43">
        <v>6264</v>
      </c>
      <c r="X13" s="47">
        <v>25056</v>
      </c>
    </row>
    <row r="14" s="3" customFormat="1" ht="56.25" spans="1:24">
      <c r="A14" s="16" t="s">
        <v>27</v>
      </c>
      <c r="B14" s="16">
        <v>11</v>
      </c>
      <c r="C14" s="17" t="s">
        <v>286</v>
      </c>
      <c r="D14" s="17" t="s">
        <v>73</v>
      </c>
      <c r="E14" s="78" t="s">
        <v>304</v>
      </c>
      <c r="F14" s="17" t="s">
        <v>301</v>
      </c>
      <c r="G14" s="78" t="s">
        <v>32</v>
      </c>
      <c r="H14" s="17" t="s">
        <v>33</v>
      </c>
      <c r="I14" s="78" t="s">
        <v>61</v>
      </c>
      <c r="J14" s="78" t="s">
        <v>309</v>
      </c>
      <c r="K14" s="29" t="s">
        <v>303</v>
      </c>
      <c r="L14" s="29" t="s">
        <v>36</v>
      </c>
      <c r="M14" s="80">
        <f>399.87*10</f>
        <v>3998.7</v>
      </c>
      <c r="N14" s="81">
        <v>900</v>
      </c>
      <c r="O14" s="46">
        <f t="shared" si="0"/>
        <v>3598830</v>
      </c>
      <c r="P14" s="48">
        <v>0.06</v>
      </c>
      <c r="Q14" s="88">
        <f>O14*P14</f>
        <v>215929.8</v>
      </c>
      <c r="R14" s="89">
        <v>44499</v>
      </c>
      <c r="S14" s="89">
        <v>44863.9993055556</v>
      </c>
      <c r="T14" s="48">
        <v>0.8</v>
      </c>
      <c r="U14" s="48">
        <v>0.2</v>
      </c>
      <c r="V14" s="87">
        <f>Q14*U14</f>
        <v>43185.96</v>
      </c>
      <c r="W14" s="91">
        <v>43185.96</v>
      </c>
      <c r="X14" s="88">
        <f>Q14*T14</f>
        <v>172743.84</v>
      </c>
    </row>
    <row r="15" s="3" customFormat="1" ht="33.75" spans="1:24">
      <c r="A15" s="16" t="s">
        <v>27</v>
      </c>
      <c r="B15" s="16">
        <v>12</v>
      </c>
      <c r="C15" s="17" t="s">
        <v>286</v>
      </c>
      <c r="D15" s="77" t="s">
        <v>73</v>
      </c>
      <c r="E15" s="18" t="s">
        <v>307</v>
      </c>
      <c r="F15" s="68" t="s">
        <v>301</v>
      </c>
      <c r="G15" s="18" t="s">
        <v>32</v>
      </c>
      <c r="H15" s="27" t="s">
        <v>33</v>
      </c>
      <c r="I15" s="18" t="s">
        <v>57</v>
      </c>
      <c r="J15" s="18" t="s">
        <v>310</v>
      </c>
      <c r="K15" s="29" t="s">
        <v>303</v>
      </c>
      <c r="L15" s="29" t="s">
        <v>36</v>
      </c>
      <c r="M15" s="29">
        <f>105.4*8</f>
        <v>843.2</v>
      </c>
      <c r="N15" s="46">
        <v>900</v>
      </c>
      <c r="O15" s="46">
        <v>758880</v>
      </c>
      <c r="P15" s="32">
        <v>0.1</v>
      </c>
      <c r="Q15" s="43">
        <v>75888</v>
      </c>
      <c r="R15" s="86">
        <v>44499</v>
      </c>
      <c r="S15" s="86">
        <v>44863.9993055556</v>
      </c>
      <c r="T15" s="48">
        <v>0.8</v>
      </c>
      <c r="U15" s="48">
        <v>0.2</v>
      </c>
      <c r="V15" s="49">
        <v>15177.6</v>
      </c>
      <c r="W15" s="43">
        <v>15177.6</v>
      </c>
      <c r="X15" s="47">
        <v>60710.4</v>
      </c>
    </row>
    <row r="16" s="3" customFormat="1" ht="33.75" spans="1:24">
      <c r="A16" s="16" t="s">
        <v>27</v>
      </c>
      <c r="B16" s="16">
        <v>13</v>
      </c>
      <c r="C16" s="17" t="s">
        <v>286</v>
      </c>
      <c r="D16" s="77" t="s">
        <v>73</v>
      </c>
      <c r="E16" s="18" t="s">
        <v>307</v>
      </c>
      <c r="F16" s="68" t="s">
        <v>301</v>
      </c>
      <c r="G16" s="18" t="s">
        <v>32</v>
      </c>
      <c r="H16" s="27" t="s">
        <v>33</v>
      </c>
      <c r="I16" s="18" t="s">
        <v>57</v>
      </c>
      <c r="J16" s="18" t="s">
        <v>311</v>
      </c>
      <c r="K16" s="29" t="s">
        <v>312</v>
      </c>
      <c r="L16" s="29" t="s">
        <v>36</v>
      </c>
      <c r="M16" s="29">
        <f>40.9*4</f>
        <v>163.6</v>
      </c>
      <c r="N16" s="46">
        <v>2000</v>
      </c>
      <c r="O16" s="46">
        <v>327200</v>
      </c>
      <c r="P16" s="32">
        <v>0.1</v>
      </c>
      <c r="Q16" s="43">
        <v>32720</v>
      </c>
      <c r="R16" s="86">
        <v>44499</v>
      </c>
      <c r="S16" s="86">
        <v>44863.9993055556</v>
      </c>
      <c r="T16" s="48">
        <v>0.8</v>
      </c>
      <c r="U16" s="48">
        <v>0.2</v>
      </c>
      <c r="V16" s="49">
        <v>6544</v>
      </c>
      <c r="W16" s="43">
        <v>6544</v>
      </c>
      <c r="X16" s="47">
        <v>26176</v>
      </c>
    </row>
    <row r="17" s="3" customFormat="1" ht="33.75" spans="1:24">
      <c r="A17" s="16" t="s">
        <v>27</v>
      </c>
      <c r="B17" s="16">
        <v>14</v>
      </c>
      <c r="C17" s="17" t="s">
        <v>286</v>
      </c>
      <c r="D17" s="18" t="s">
        <v>73</v>
      </c>
      <c r="E17" s="18" t="s">
        <v>313</v>
      </c>
      <c r="F17" s="19" t="s">
        <v>314</v>
      </c>
      <c r="G17" s="18" t="s">
        <v>81</v>
      </c>
      <c r="H17" s="27" t="s">
        <v>33</v>
      </c>
      <c r="I17" s="18" t="s">
        <v>62</v>
      </c>
      <c r="J17" s="18" t="s">
        <v>315</v>
      </c>
      <c r="K17" s="29" t="s">
        <v>72</v>
      </c>
      <c r="L17" s="29" t="s">
        <v>36</v>
      </c>
      <c r="M17" s="29">
        <v>33</v>
      </c>
      <c r="N17" s="46">
        <v>3000</v>
      </c>
      <c r="O17" s="46">
        <v>99000</v>
      </c>
      <c r="P17" s="32">
        <v>0.1</v>
      </c>
      <c r="Q17" s="43">
        <v>9900</v>
      </c>
      <c r="R17" s="86">
        <v>44504</v>
      </c>
      <c r="S17" s="86">
        <v>44868.9993055556</v>
      </c>
      <c r="T17" s="48">
        <v>0.8</v>
      </c>
      <c r="U17" s="48">
        <v>0.2</v>
      </c>
      <c r="V17" s="49">
        <v>1980</v>
      </c>
      <c r="W17" s="59">
        <v>1980</v>
      </c>
      <c r="X17" s="87">
        <v>7920</v>
      </c>
    </row>
    <row r="18" s="3" customFormat="1" ht="33.75" spans="1:24">
      <c r="A18" s="16" t="s">
        <v>27</v>
      </c>
      <c r="B18" s="16">
        <v>15</v>
      </c>
      <c r="C18" s="17" t="s">
        <v>286</v>
      </c>
      <c r="D18" s="18" t="s">
        <v>73</v>
      </c>
      <c r="E18" s="18" t="s">
        <v>316</v>
      </c>
      <c r="F18" s="22" t="s">
        <v>317</v>
      </c>
      <c r="G18" s="18" t="s">
        <v>81</v>
      </c>
      <c r="H18" s="27" t="s">
        <v>33</v>
      </c>
      <c r="I18" s="18" t="s">
        <v>62</v>
      </c>
      <c r="J18" s="18" t="s">
        <v>318</v>
      </c>
      <c r="K18" s="29" t="s">
        <v>72</v>
      </c>
      <c r="L18" s="29" t="s">
        <v>36</v>
      </c>
      <c r="M18" s="29">
        <v>400</v>
      </c>
      <c r="N18" s="46">
        <v>3000</v>
      </c>
      <c r="O18" s="46">
        <v>1200000</v>
      </c>
      <c r="P18" s="32">
        <v>0.1</v>
      </c>
      <c r="Q18" s="43">
        <v>120000</v>
      </c>
      <c r="R18" s="86">
        <v>44504</v>
      </c>
      <c r="S18" s="86">
        <v>44868.9993055556</v>
      </c>
      <c r="T18" s="48">
        <v>0.8</v>
      </c>
      <c r="U18" s="48">
        <v>0.2</v>
      </c>
      <c r="V18" s="49">
        <v>24000</v>
      </c>
      <c r="W18" s="59">
        <v>24000</v>
      </c>
      <c r="X18" s="87">
        <v>96000</v>
      </c>
    </row>
    <row r="19" s="3" customFormat="1" ht="33.75" spans="1:24">
      <c r="A19" s="16" t="s">
        <v>27</v>
      </c>
      <c r="B19" s="16">
        <v>16</v>
      </c>
      <c r="C19" s="17" t="s">
        <v>286</v>
      </c>
      <c r="D19" s="18" t="s">
        <v>73</v>
      </c>
      <c r="E19" s="18" t="s">
        <v>319</v>
      </c>
      <c r="F19" s="22" t="s">
        <v>320</v>
      </c>
      <c r="G19" s="18" t="s">
        <v>56</v>
      </c>
      <c r="H19" s="27" t="s">
        <v>33</v>
      </c>
      <c r="I19" s="18" t="s">
        <v>82</v>
      </c>
      <c r="J19" s="18" t="s">
        <v>321</v>
      </c>
      <c r="K19" s="29" t="s">
        <v>322</v>
      </c>
      <c r="L19" s="29" t="s">
        <v>36</v>
      </c>
      <c r="M19" s="29">
        <f>15*2</f>
        <v>30</v>
      </c>
      <c r="N19" s="46">
        <v>1000</v>
      </c>
      <c r="O19" s="46">
        <v>30000</v>
      </c>
      <c r="P19" s="32">
        <v>0.048</v>
      </c>
      <c r="Q19" s="43">
        <v>1440</v>
      </c>
      <c r="R19" s="86">
        <v>44506</v>
      </c>
      <c r="S19" s="86">
        <v>44870.9993055556</v>
      </c>
      <c r="T19" s="48">
        <v>0.8</v>
      </c>
      <c r="U19" s="48">
        <v>0.2</v>
      </c>
      <c r="V19" s="49">
        <v>288</v>
      </c>
      <c r="W19" s="59">
        <v>288</v>
      </c>
      <c r="X19" s="47">
        <v>1152</v>
      </c>
    </row>
    <row r="20" s="3" customFormat="1" ht="33.75" spans="1:24">
      <c r="A20" s="16" t="s">
        <v>27</v>
      </c>
      <c r="B20" s="16">
        <v>17</v>
      </c>
      <c r="C20" s="17" t="s">
        <v>286</v>
      </c>
      <c r="D20" s="18" t="s">
        <v>73</v>
      </c>
      <c r="E20" s="18" t="s">
        <v>319</v>
      </c>
      <c r="F20" s="22" t="s">
        <v>320</v>
      </c>
      <c r="G20" s="18" t="s">
        <v>56</v>
      </c>
      <c r="H20" s="27" t="s">
        <v>33</v>
      </c>
      <c r="I20" s="18" t="s">
        <v>57</v>
      </c>
      <c r="J20" s="18" t="s">
        <v>323</v>
      </c>
      <c r="K20" s="29" t="s">
        <v>324</v>
      </c>
      <c r="L20" s="29" t="s">
        <v>36</v>
      </c>
      <c r="M20" s="29">
        <f>320*8</f>
        <v>2560</v>
      </c>
      <c r="N20" s="46">
        <v>900</v>
      </c>
      <c r="O20" s="46">
        <v>2304000</v>
      </c>
      <c r="P20" s="32">
        <v>0.1</v>
      </c>
      <c r="Q20" s="43">
        <v>230400</v>
      </c>
      <c r="R20" s="86">
        <v>44506</v>
      </c>
      <c r="S20" s="86">
        <v>44870.9993055556</v>
      </c>
      <c r="T20" s="48">
        <v>0.8</v>
      </c>
      <c r="U20" s="48">
        <v>0.2</v>
      </c>
      <c r="V20" s="49">
        <v>46080</v>
      </c>
      <c r="W20" s="59">
        <v>46080</v>
      </c>
      <c r="X20" s="47">
        <v>184320</v>
      </c>
    </row>
    <row r="21" s="3" customFormat="1" ht="33.75" spans="1:24">
      <c r="A21" s="16" t="s">
        <v>27</v>
      </c>
      <c r="B21" s="16">
        <v>18</v>
      </c>
      <c r="C21" s="17" t="s">
        <v>286</v>
      </c>
      <c r="D21" s="18" t="s">
        <v>73</v>
      </c>
      <c r="E21" s="18" t="s">
        <v>319</v>
      </c>
      <c r="F21" s="22" t="s">
        <v>320</v>
      </c>
      <c r="G21" s="18" t="s">
        <v>56</v>
      </c>
      <c r="H21" s="27" t="s">
        <v>33</v>
      </c>
      <c r="I21" s="18" t="s">
        <v>62</v>
      </c>
      <c r="J21" s="18" t="s">
        <v>325</v>
      </c>
      <c r="K21" s="29" t="s">
        <v>326</v>
      </c>
      <c r="L21" s="29" t="s">
        <v>36</v>
      </c>
      <c r="M21" s="29">
        <v>405.46</v>
      </c>
      <c r="N21" s="46">
        <v>3000</v>
      </c>
      <c r="O21" s="46">
        <v>1216380</v>
      </c>
      <c r="P21" s="32">
        <v>0.1</v>
      </c>
      <c r="Q21" s="43">
        <v>121638</v>
      </c>
      <c r="R21" s="86">
        <v>44506</v>
      </c>
      <c r="S21" s="86">
        <v>44870.9993055556</v>
      </c>
      <c r="T21" s="48">
        <v>0.8</v>
      </c>
      <c r="U21" s="48">
        <v>0.2</v>
      </c>
      <c r="V21" s="49">
        <v>24327.6</v>
      </c>
      <c r="W21" s="59">
        <v>24327.6</v>
      </c>
      <c r="X21" s="47">
        <v>97310.4</v>
      </c>
    </row>
    <row r="22" s="3" customFormat="1" ht="33.75" spans="1:24">
      <c r="A22" s="16" t="s">
        <v>27</v>
      </c>
      <c r="B22" s="16">
        <v>19</v>
      </c>
      <c r="C22" s="17" t="s">
        <v>286</v>
      </c>
      <c r="D22" s="18" t="s">
        <v>73</v>
      </c>
      <c r="E22" s="18" t="s">
        <v>319</v>
      </c>
      <c r="F22" s="22" t="s">
        <v>320</v>
      </c>
      <c r="G22" s="18" t="s">
        <v>56</v>
      </c>
      <c r="H22" s="27" t="s">
        <v>33</v>
      </c>
      <c r="I22" s="18" t="s">
        <v>61</v>
      </c>
      <c r="J22" s="18" t="s">
        <v>327</v>
      </c>
      <c r="K22" s="29" t="s">
        <v>299</v>
      </c>
      <c r="L22" s="29" t="s">
        <v>36</v>
      </c>
      <c r="M22" s="29">
        <f>5.43*2</f>
        <v>10.86</v>
      </c>
      <c r="N22" s="46">
        <v>2000</v>
      </c>
      <c r="O22" s="46">
        <f>M22*N22</f>
        <v>21720</v>
      </c>
      <c r="P22" s="32">
        <v>0.06</v>
      </c>
      <c r="Q22" s="43">
        <v>1303.2</v>
      </c>
      <c r="R22" s="86">
        <v>44506</v>
      </c>
      <c r="S22" s="86">
        <v>44870.9993055556</v>
      </c>
      <c r="T22" s="48">
        <v>0.8</v>
      </c>
      <c r="U22" s="48">
        <v>0.2</v>
      </c>
      <c r="V22" s="49">
        <v>260.64</v>
      </c>
      <c r="W22" s="59">
        <v>260.64</v>
      </c>
      <c r="X22" s="47">
        <v>1042.56</v>
      </c>
    </row>
    <row r="23" s="3" customFormat="1" ht="33.75" spans="1:24">
      <c r="A23" s="16" t="s">
        <v>27</v>
      </c>
      <c r="B23" s="16">
        <v>20</v>
      </c>
      <c r="C23" s="17" t="s">
        <v>286</v>
      </c>
      <c r="D23" s="18" t="s">
        <v>73</v>
      </c>
      <c r="E23" s="18" t="s">
        <v>328</v>
      </c>
      <c r="F23" s="22" t="s">
        <v>329</v>
      </c>
      <c r="G23" s="18" t="s">
        <v>81</v>
      </c>
      <c r="H23" s="27" t="s">
        <v>33</v>
      </c>
      <c r="I23" s="18" t="s">
        <v>57</v>
      </c>
      <c r="J23" s="18" t="s">
        <v>330</v>
      </c>
      <c r="K23" s="29" t="s">
        <v>294</v>
      </c>
      <c r="L23" s="29" t="s">
        <v>36</v>
      </c>
      <c r="M23" s="29">
        <f>350*10</f>
        <v>3500</v>
      </c>
      <c r="N23" s="46">
        <v>900</v>
      </c>
      <c r="O23" s="46">
        <v>3150000</v>
      </c>
      <c r="P23" s="32">
        <v>0.1</v>
      </c>
      <c r="Q23" s="43">
        <v>315000</v>
      </c>
      <c r="R23" s="86">
        <v>44513</v>
      </c>
      <c r="S23" s="86">
        <v>44877.9993055556</v>
      </c>
      <c r="T23" s="48">
        <v>0.8</v>
      </c>
      <c r="U23" s="48">
        <v>0.2</v>
      </c>
      <c r="V23" s="49">
        <v>63000</v>
      </c>
      <c r="W23" s="43">
        <v>63000</v>
      </c>
      <c r="X23" s="47">
        <v>252000</v>
      </c>
    </row>
    <row r="24" s="3" customFormat="1" ht="33.75" spans="1:24">
      <c r="A24" s="16" t="s">
        <v>27</v>
      </c>
      <c r="B24" s="16">
        <v>21</v>
      </c>
      <c r="C24" s="17" t="s">
        <v>286</v>
      </c>
      <c r="D24" s="18" t="s">
        <v>73</v>
      </c>
      <c r="E24" s="18" t="s">
        <v>331</v>
      </c>
      <c r="F24" s="22" t="s">
        <v>332</v>
      </c>
      <c r="G24" s="18" t="s">
        <v>81</v>
      </c>
      <c r="H24" s="27" t="s">
        <v>33</v>
      </c>
      <c r="I24" s="18" t="s">
        <v>62</v>
      </c>
      <c r="J24" s="18" t="s">
        <v>333</v>
      </c>
      <c r="K24" s="29" t="s">
        <v>72</v>
      </c>
      <c r="L24" s="29" t="s">
        <v>36</v>
      </c>
      <c r="M24" s="29">
        <v>2219</v>
      </c>
      <c r="N24" s="46">
        <v>3000</v>
      </c>
      <c r="O24" s="46">
        <v>6657000</v>
      </c>
      <c r="P24" s="32">
        <v>0.1</v>
      </c>
      <c r="Q24" s="43">
        <v>665700</v>
      </c>
      <c r="R24" s="86">
        <v>44513</v>
      </c>
      <c r="S24" s="86">
        <v>44877.9993055556</v>
      </c>
      <c r="T24" s="48">
        <v>0.8</v>
      </c>
      <c r="U24" s="48">
        <v>0.2</v>
      </c>
      <c r="V24" s="49">
        <v>133140</v>
      </c>
      <c r="W24" s="43">
        <v>133140</v>
      </c>
      <c r="X24" s="47">
        <v>532560</v>
      </c>
    </row>
    <row r="25" s="3" customFormat="1" ht="45" spans="1:24">
      <c r="A25" s="16" t="s">
        <v>27</v>
      </c>
      <c r="B25" s="16">
        <v>22</v>
      </c>
      <c r="C25" s="17" t="s">
        <v>286</v>
      </c>
      <c r="D25" s="18" t="s">
        <v>73</v>
      </c>
      <c r="E25" s="18" t="s">
        <v>334</v>
      </c>
      <c r="F25" s="22" t="s">
        <v>246</v>
      </c>
      <c r="G25" s="18" t="s">
        <v>81</v>
      </c>
      <c r="H25" s="27" t="s">
        <v>33</v>
      </c>
      <c r="I25" s="18" t="s">
        <v>82</v>
      </c>
      <c r="J25" s="18" t="s">
        <v>335</v>
      </c>
      <c r="K25" s="29" t="s">
        <v>322</v>
      </c>
      <c r="L25" s="29" t="s">
        <v>36</v>
      </c>
      <c r="M25" s="29">
        <v>573.06</v>
      </c>
      <c r="N25" s="46">
        <v>1000</v>
      </c>
      <c r="O25" s="46">
        <v>573060</v>
      </c>
      <c r="P25" s="32">
        <v>0.048</v>
      </c>
      <c r="Q25" s="43">
        <v>27506.88</v>
      </c>
      <c r="R25" s="86">
        <v>44524</v>
      </c>
      <c r="S25" s="86">
        <v>44888.9993055556</v>
      </c>
      <c r="T25" s="48">
        <v>0.8</v>
      </c>
      <c r="U25" s="48">
        <v>0.2</v>
      </c>
      <c r="V25" s="49">
        <v>5501.38</v>
      </c>
      <c r="W25" s="43">
        <v>5501.38</v>
      </c>
      <c r="X25" s="47">
        <v>22005.504</v>
      </c>
    </row>
    <row r="26" s="3" customFormat="1" ht="33.75" spans="1:24">
      <c r="A26" s="16" t="s">
        <v>27</v>
      </c>
      <c r="B26" s="16">
        <v>23</v>
      </c>
      <c r="C26" s="17" t="s">
        <v>286</v>
      </c>
      <c r="D26" s="18" t="s">
        <v>73</v>
      </c>
      <c r="E26" s="18" t="s">
        <v>336</v>
      </c>
      <c r="F26" s="22" t="s">
        <v>337</v>
      </c>
      <c r="G26" s="18" t="s">
        <v>81</v>
      </c>
      <c r="H26" s="27" t="s">
        <v>33</v>
      </c>
      <c r="I26" s="18" t="s">
        <v>62</v>
      </c>
      <c r="J26" s="18" t="s">
        <v>338</v>
      </c>
      <c r="K26" s="29" t="s">
        <v>72</v>
      </c>
      <c r="L26" s="29" t="s">
        <v>36</v>
      </c>
      <c r="M26" s="29">
        <v>218</v>
      </c>
      <c r="N26" s="46">
        <v>3000</v>
      </c>
      <c r="O26" s="46">
        <v>654000</v>
      </c>
      <c r="P26" s="32">
        <v>0.1</v>
      </c>
      <c r="Q26" s="43">
        <v>65400</v>
      </c>
      <c r="R26" s="86">
        <v>44527</v>
      </c>
      <c r="S26" s="86">
        <v>44891.9993055556</v>
      </c>
      <c r="T26" s="48">
        <v>0.8</v>
      </c>
      <c r="U26" s="48">
        <v>0.2</v>
      </c>
      <c r="V26" s="49">
        <v>13080</v>
      </c>
      <c r="W26" s="43">
        <v>13080</v>
      </c>
      <c r="X26" s="47">
        <v>52320</v>
      </c>
    </row>
    <row r="27" s="3" customFormat="1" ht="33.75" spans="1:24">
      <c r="A27" s="16" t="s">
        <v>27</v>
      </c>
      <c r="B27" s="16">
        <v>24</v>
      </c>
      <c r="C27" s="26" t="s">
        <v>286</v>
      </c>
      <c r="D27" s="18" t="s">
        <v>29</v>
      </c>
      <c r="E27" s="27" t="s">
        <v>339</v>
      </c>
      <c r="F27" s="68" t="s">
        <v>340</v>
      </c>
      <c r="G27" s="77" t="s">
        <v>32</v>
      </c>
      <c r="H27" s="20" t="s">
        <v>33</v>
      </c>
      <c r="I27" s="20" t="s">
        <v>57</v>
      </c>
      <c r="J27" s="82" t="s">
        <v>341</v>
      </c>
      <c r="K27" s="29" t="s">
        <v>299</v>
      </c>
      <c r="L27" s="29" t="s">
        <v>36</v>
      </c>
      <c r="M27" s="29">
        <f>450*4</f>
        <v>1800</v>
      </c>
      <c r="N27" s="46">
        <v>2000</v>
      </c>
      <c r="O27" s="46">
        <v>3600000</v>
      </c>
      <c r="P27" s="32">
        <v>0.1</v>
      </c>
      <c r="Q27" s="43">
        <v>360000</v>
      </c>
      <c r="R27" s="58">
        <v>44539</v>
      </c>
      <c r="S27" s="58">
        <v>44903</v>
      </c>
      <c r="T27" s="48">
        <v>0.8</v>
      </c>
      <c r="U27" s="48">
        <v>0.2</v>
      </c>
      <c r="V27" s="46">
        <v>72000</v>
      </c>
      <c r="W27" s="43">
        <v>72000</v>
      </c>
      <c r="X27" s="47">
        <v>288000</v>
      </c>
    </row>
    <row r="28" s="3" customFormat="1" ht="33.75" spans="1:24">
      <c r="A28" s="16" t="s">
        <v>27</v>
      </c>
      <c r="B28" s="16">
        <v>25</v>
      </c>
      <c r="C28" s="26" t="s">
        <v>286</v>
      </c>
      <c r="D28" s="18" t="s">
        <v>29</v>
      </c>
      <c r="E28" s="27" t="s">
        <v>342</v>
      </c>
      <c r="F28" s="68" t="s">
        <v>340</v>
      </c>
      <c r="G28" s="77" t="s">
        <v>56</v>
      </c>
      <c r="H28" s="20" t="s">
        <v>33</v>
      </c>
      <c r="I28" s="20" t="s">
        <v>57</v>
      </c>
      <c r="J28" s="82" t="s">
        <v>343</v>
      </c>
      <c r="K28" s="29" t="s">
        <v>344</v>
      </c>
      <c r="L28" s="29" t="s">
        <v>36</v>
      </c>
      <c r="M28" s="29">
        <f>1130*10</f>
        <v>11300</v>
      </c>
      <c r="N28" s="46">
        <v>900</v>
      </c>
      <c r="O28" s="46">
        <v>10170000</v>
      </c>
      <c r="P28" s="32">
        <v>0.1</v>
      </c>
      <c r="Q28" s="43">
        <v>1017000</v>
      </c>
      <c r="R28" s="58">
        <v>44539</v>
      </c>
      <c r="S28" s="58">
        <v>44903</v>
      </c>
      <c r="T28" s="48">
        <v>0.8</v>
      </c>
      <c r="U28" s="48">
        <v>0.2</v>
      </c>
      <c r="V28" s="46">
        <v>203400</v>
      </c>
      <c r="W28" s="43">
        <v>203400</v>
      </c>
      <c r="X28" s="47">
        <v>813600</v>
      </c>
    </row>
    <row r="29" s="3" customFormat="1" ht="33.75" spans="1:24">
      <c r="A29" s="16" t="s">
        <v>27</v>
      </c>
      <c r="B29" s="16">
        <v>26</v>
      </c>
      <c r="C29" s="17" t="s">
        <v>286</v>
      </c>
      <c r="D29" s="18" t="s">
        <v>73</v>
      </c>
      <c r="E29" s="27" t="s">
        <v>345</v>
      </c>
      <c r="F29" s="68" t="s">
        <v>346</v>
      </c>
      <c r="G29" s="77" t="s">
        <v>81</v>
      </c>
      <c r="H29" s="20" t="s">
        <v>33</v>
      </c>
      <c r="I29" s="20" t="s">
        <v>34</v>
      </c>
      <c r="J29" s="82" t="s">
        <v>347</v>
      </c>
      <c r="K29" s="29" t="s">
        <v>34</v>
      </c>
      <c r="L29" s="29" t="s">
        <v>36</v>
      </c>
      <c r="M29" s="18">
        <v>25</v>
      </c>
      <c r="N29" s="46">
        <v>1500</v>
      </c>
      <c r="O29" s="46">
        <v>37500</v>
      </c>
      <c r="P29" s="32">
        <v>0.048</v>
      </c>
      <c r="Q29" s="43">
        <v>1800</v>
      </c>
      <c r="R29" s="58">
        <v>44540</v>
      </c>
      <c r="S29" s="58">
        <v>44904</v>
      </c>
      <c r="T29" s="48">
        <v>0.8</v>
      </c>
      <c r="U29" s="48">
        <v>0.2</v>
      </c>
      <c r="V29" s="46">
        <v>360</v>
      </c>
      <c r="W29" s="43">
        <v>360</v>
      </c>
      <c r="X29" s="47">
        <v>1440</v>
      </c>
    </row>
    <row r="30" s="3" customFormat="1" ht="33.75" spans="1:24">
      <c r="A30" s="16" t="s">
        <v>27</v>
      </c>
      <c r="B30" s="16">
        <v>27</v>
      </c>
      <c r="C30" s="17" t="s">
        <v>286</v>
      </c>
      <c r="D30" s="18" t="s">
        <v>29</v>
      </c>
      <c r="E30" s="27" t="s">
        <v>348</v>
      </c>
      <c r="F30" s="68" t="s">
        <v>349</v>
      </c>
      <c r="G30" s="77" t="s">
        <v>56</v>
      </c>
      <c r="H30" s="20" t="s">
        <v>33</v>
      </c>
      <c r="I30" s="20" t="s">
        <v>57</v>
      </c>
      <c r="J30" s="82" t="s">
        <v>350</v>
      </c>
      <c r="K30" s="29" t="s">
        <v>351</v>
      </c>
      <c r="L30" s="29" t="s">
        <v>36</v>
      </c>
      <c r="M30" s="29">
        <f>200*10</f>
        <v>2000</v>
      </c>
      <c r="N30" s="46">
        <v>900</v>
      </c>
      <c r="O30" s="46">
        <v>1800000</v>
      </c>
      <c r="P30" s="32">
        <v>0.1</v>
      </c>
      <c r="Q30" s="43">
        <v>180000</v>
      </c>
      <c r="R30" s="58">
        <v>44541</v>
      </c>
      <c r="S30" s="58">
        <v>44905</v>
      </c>
      <c r="T30" s="48">
        <v>0.8</v>
      </c>
      <c r="U30" s="48">
        <v>0.2</v>
      </c>
      <c r="V30" s="46">
        <v>36000</v>
      </c>
      <c r="W30" s="43">
        <v>36000</v>
      </c>
      <c r="X30" s="47">
        <v>144000</v>
      </c>
    </row>
    <row r="31" s="3" customFormat="1" ht="33.75" spans="1:24">
      <c r="A31" s="16" t="s">
        <v>27</v>
      </c>
      <c r="B31" s="16">
        <v>28</v>
      </c>
      <c r="C31" s="17" t="s">
        <v>286</v>
      </c>
      <c r="D31" s="18" t="s">
        <v>29</v>
      </c>
      <c r="E31" s="27" t="s">
        <v>348</v>
      </c>
      <c r="F31" s="68" t="s">
        <v>349</v>
      </c>
      <c r="G31" s="77" t="s">
        <v>56</v>
      </c>
      <c r="H31" s="20" t="s">
        <v>33</v>
      </c>
      <c r="I31" s="20" t="s">
        <v>61</v>
      </c>
      <c r="J31" s="82" t="s">
        <v>352</v>
      </c>
      <c r="K31" s="29" t="s">
        <v>353</v>
      </c>
      <c r="L31" s="29" t="s">
        <v>36</v>
      </c>
      <c r="M31" s="29">
        <f>400*10</f>
        <v>4000</v>
      </c>
      <c r="N31" s="46">
        <v>900</v>
      </c>
      <c r="O31" s="46">
        <v>3600000</v>
      </c>
      <c r="P31" s="32">
        <v>0.06</v>
      </c>
      <c r="Q31" s="43">
        <v>216000</v>
      </c>
      <c r="R31" s="58">
        <v>44541</v>
      </c>
      <c r="S31" s="58">
        <v>44905</v>
      </c>
      <c r="T31" s="48">
        <v>0.8</v>
      </c>
      <c r="U31" s="48">
        <v>0.2</v>
      </c>
      <c r="V31" s="46">
        <v>43200</v>
      </c>
      <c r="W31" s="43">
        <v>43200</v>
      </c>
      <c r="X31" s="47">
        <v>172800</v>
      </c>
    </row>
    <row r="32" s="3" customFormat="1" ht="33.75" spans="1:24">
      <c r="A32" s="16" t="s">
        <v>27</v>
      </c>
      <c r="B32" s="16">
        <v>29</v>
      </c>
      <c r="C32" s="26" t="s">
        <v>286</v>
      </c>
      <c r="D32" s="18" t="s">
        <v>73</v>
      </c>
      <c r="E32" s="27" t="s">
        <v>354</v>
      </c>
      <c r="F32" s="68" t="s">
        <v>355</v>
      </c>
      <c r="G32" s="77" t="s">
        <v>56</v>
      </c>
      <c r="H32" s="20" t="s">
        <v>33</v>
      </c>
      <c r="I32" s="20" t="s">
        <v>61</v>
      </c>
      <c r="J32" s="82" t="s">
        <v>356</v>
      </c>
      <c r="K32" s="29" t="s">
        <v>357</v>
      </c>
      <c r="L32" s="29" t="s">
        <v>36</v>
      </c>
      <c r="M32" s="29">
        <f>21.3*3</f>
        <v>63.9</v>
      </c>
      <c r="N32" s="46">
        <v>2000</v>
      </c>
      <c r="O32" s="46">
        <v>127800</v>
      </c>
      <c r="P32" s="32">
        <v>0.06</v>
      </c>
      <c r="Q32" s="43">
        <v>7668</v>
      </c>
      <c r="R32" s="58">
        <v>44548</v>
      </c>
      <c r="S32" s="58">
        <v>44912</v>
      </c>
      <c r="T32" s="48">
        <v>0.8</v>
      </c>
      <c r="U32" s="48">
        <v>0.2</v>
      </c>
      <c r="V32" s="46">
        <v>1533.6</v>
      </c>
      <c r="W32" s="43">
        <v>1533.6</v>
      </c>
      <c r="X32" s="47">
        <v>6134.4</v>
      </c>
    </row>
    <row r="33" s="3" customFormat="1" ht="33.75" spans="1:24">
      <c r="A33" s="16" t="s">
        <v>27</v>
      </c>
      <c r="B33" s="16">
        <v>30</v>
      </c>
      <c r="C33" s="26" t="s">
        <v>286</v>
      </c>
      <c r="D33" s="18" t="s">
        <v>73</v>
      </c>
      <c r="E33" s="27" t="s">
        <v>354</v>
      </c>
      <c r="F33" s="68" t="s">
        <v>355</v>
      </c>
      <c r="G33" s="77" t="s">
        <v>56</v>
      </c>
      <c r="H33" s="20" t="s">
        <v>33</v>
      </c>
      <c r="I33" s="20" t="s">
        <v>57</v>
      </c>
      <c r="J33" s="82" t="s">
        <v>358</v>
      </c>
      <c r="K33" s="29" t="s">
        <v>359</v>
      </c>
      <c r="L33" s="29" t="s">
        <v>36</v>
      </c>
      <c r="M33" s="29">
        <f>226.14*8</f>
        <v>1809.12</v>
      </c>
      <c r="N33" s="46">
        <v>900</v>
      </c>
      <c r="O33" s="46">
        <v>1628208</v>
      </c>
      <c r="P33" s="32">
        <v>0.1</v>
      </c>
      <c r="Q33" s="43">
        <v>162820.8</v>
      </c>
      <c r="R33" s="58">
        <v>44548</v>
      </c>
      <c r="S33" s="58">
        <v>44912</v>
      </c>
      <c r="T33" s="48">
        <v>0.8</v>
      </c>
      <c r="U33" s="48">
        <v>0.2</v>
      </c>
      <c r="V33" s="46">
        <v>32564.16</v>
      </c>
      <c r="W33" s="43">
        <v>32564.16</v>
      </c>
      <c r="X33" s="47">
        <v>130256.64</v>
      </c>
    </row>
    <row r="34" s="3" customFormat="1" ht="33.75" spans="1:24">
      <c r="A34" s="16" t="s">
        <v>27</v>
      </c>
      <c r="B34" s="16">
        <v>31</v>
      </c>
      <c r="C34" s="26" t="s">
        <v>286</v>
      </c>
      <c r="D34" s="18" t="s">
        <v>73</v>
      </c>
      <c r="E34" s="27" t="s">
        <v>360</v>
      </c>
      <c r="F34" s="68" t="s">
        <v>361</v>
      </c>
      <c r="G34" s="77" t="s">
        <v>81</v>
      </c>
      <c r="H34" s="20" t="s">
        <v>33</v>
      </c>
      <c r="I34" s="20" t="s">
        <v>62</v>
      </c>
      <c r="J34" s="82" t="s">
        <v>362</v>
      </c>
      <c r="K34" s="29" t="s">
        <v>72</v>
      </c>
      <c r="L34" s="29" t="s">
        <v>36</v>
      </c>
      <c r="M34" s="29">
        <v>71</v>
      </c>
      <c r="N34" s="46">
        <v>3000</v>
      </c>
      <c r="O34" s="46">
        <v>213000</v>
      </c>
      <c r="P34" s="32">
        <v>0.1</v>
      </c>
      <c r="Q34" s="43">
        <v>21300</v>
      </c>
      <c r="R34" s="58">
        <v>44559</v>
      </c>
      <c r="S34" s="58">
        <v>44923</v>
      </c>
      <c r="T34" s="48">
        <v>0.8</v>
      </c>
      <c r="U34" s="48">
        <v>0.2</v>
      </c>
      <c r="V34" s="46">
        <v>4260</v>
      </c>
      <c r="W34" s="47">
        <v>4260</v>
      </c>
      <c r="X34" s="47">
        <v>17040</v>
      </c>
    </row>
    <row r="35" s="3" customFormat="1" ht="33.75" spans="1:24">
      <c r="A35" s="16" t="s">
        <v>27</v>
      </c>
      <c r="B35" s="16">
        <v>32</v>
      </c>
      <c r="C35" s="26" t="s">
        <v>286</v>
      </c>
      <c r="D35" s="18" t="s">
        <v>73</v>
      </c>
      <c r="E35" s="27" t="s">
        <v>363</v>
      </c>
      <c r="F35" s="68" t="s">
        <v>364</v>
      </c>
      <c r="G35" s="77" t="s">
        <v>81</v>
      </c>
      <c r="H35" s="20" t="s">
        <v>33</v>
      </c>
      <c r="I35" s="20" t="s">
        <v>62</v>
      </c>
      <c r="J35" s="37" t="s">
        <v>365</v>
      </c>
      <c r="K35" s="29" t="s">
        <v>72</v>
      </c>
      <c r="L35" s="29" t="s">
        <v>36</v>
      </c>
      <c r="M35" s="29">
        <v>172.1</v>
      </c>
      <c r="N35" s="46">
        <v>3000</v>
      </c>
      <c r="O35" s="46">
        <v>516300</v>
      </c>
      <c r="P35" s="32">
        <v>0.1</v>
      </c>
      <c r="Q35" s="43">
        <v>51630</v>
      </c>
      <c r="R35" s="58">
        <v>44562</v>
      </c>
      <c r="S35" s="58">
        <v>44926</v>
      </c>
      <c r="T35" s="48">
        <v>0.8</v>
      </c>
      <c r="U35" s="48">
        <v>0.2</v>
      </c>
      <c r="V35" s="46">
        <v>10326</v>
      </c>
      <c r="W35" s="43">
        <v>10326</v>
      </c>
      <c r="X35" s="47">
        <v>41304</v>
      </c>
    </row>
    <row r="36" s="3" customFormat="1" ht="33.75" spans="1:24">
      <c r="A36" s="16" t="s">
        <v>27</v>
      </c>
      <c r="B36" s="16">
        <v>33</v>
      </c>
      <c r="C36" s="26" t="s">
        <v>286</v>
      </c>
      <c r="D36" s="18" t="s">
        <v>29</v>
      </c>
      <c r="E36" s="68" t="s">
        <v>366</v>
      </c>
      <c r="F36" s="68" t="s">
        <v>367</v>
      </c>
      <c r="G36" s="77" t="s">
        <v>56</v>
      </c>
      <c r="H36" s="20" t="s">
        <v>33</v>
      </c>
      <c r="I36" s="20" t="s">
        <v>57</v>
      </c>
      <c r="J36" s="37" t="s">
        <v>368</v>
      </c>
      <c r="K36" s="29" t="s">
        <v>112</v>
      </c>
      <c r="L36" s="29" t="s">
        <v>36</v>
      </c>
      <c r="M36" s="29">
        <f>700*3</f>
        <v>2100</v>
      </c>
      <c r="N36" s="46">
        <v>900</v>
      </c>
      <c r="O36" s="46">
        <v>1890000</v>
      </c>
      <c r="P36" s="32">
        <v>0.1</v>
      </c>
      <c r="Q36" s="43">
        <v>189000</v>
      </c>
      <c r="R36" s="58">
        <v>44562</v>
      </c>
      <c r="S36" s="58">
        <v>44926</v>
      </c>
      <c r="T36" s="48">
        <v>0.8</v>
      </c>
      <c r="U36" s="48">
        <v>0.2</v>
      </c>
      <c r="V36" s="46">
        <v>37800</v>
      </c>
      <c r="W36" s="43">
        <v>37800</v>
      </c>
      <c r="X36" s="47">
        <v>151200</v>
      </c>
    </row>
    <row r="37" s="3" customFormat="1" ht="33.75" spans="1:24">
      <c r="A37" s="16" t="s">
        <v>27</v>
      </c>
      <c r="B37" s="16">
        <v>34</v>
      </c>
      <c r="C37" s="26" t="s">
        <v>286</v>
      </c>
      <c r="D37" s="18" t="s">
        <v>73</v>
      </c>
      <c r="E37" s="18" t="s">
        <v>369</v>
      </c>
      <c r="F37" s="19" t="s">
        <v>370</v>
      </c>
      <c r="G37" s="77" t="s">
        <v>81</v>
      </c>
      <c r="H37" s="20" t="s">
        <v>33</v>
      </c>
      <c r="I37" s="20" t="s">
        <v>62</v>
      </c>
      <c r="J37" s="37" t="s">
        <v>371</v>
      </c>
      <c r="K37" s="29" t="s">
        <v>372</v>
      </c>
      <c r="L37" s="29" t="s">
        <v>36</v>
      </c>
      <c r="M37" s="29">
        <v>700</v>
      </c>
      <c r="N37" s="46">
        <v>3000</v>
      </c>
      <c r="O37" s="46">
        <v>2100000</v>
      </c>
      <c r="P37" s="32">
        <v>0.1</v>
      </c>
      <c r="Q37" s="43">
        <v>210000</v>
      </c>
      <c r="R37" s="58">
        <v>44566</v>
      </c>
      <c r="S37" s="58">
        <v>44930</v>
      </c>
      <c r="T37" s="48">
        <v>0.8</v>
      </c>
      <c r="U37" s="48">
        <v>0.2</v>
      </c>
      <c r="V37" s="46">
        <v>42000</v>
      </c>
      <c r="W37" s="43">
        <v>42000</v>
      </c>
      <c r="X37" s="47">
        <v>168000</v>
      </c>
    </row>
    <row r="38" s="3" customFormat="1" ht="33.75" spans="1:24">
      <c r="A38" s="16" t="s">
        <v>27</v>
      </c>
      <c r="B38" s="16">
        <v>35</v>
      </c>
      <c r="C38" s="26" t="s">
        <v>286</v>
      </c>
      <c r="D38" s="18" t="s">
        <v>73</v>
      </c>
      <c r="E38" s="18" t="s">
        <v>373</v>
      </c>
      <c r="F38" s="19" t="s">
        <v>374</v>
      </c>
      <c r="G38" s="77" t="s">
        <v>81</v>
      </c>
      <c r="H38" s="20" t="s">
        <v>33</v>
      </c>
      <c r="I38" s="20" t="s">
        <v>375</v>
      </c>
      <c r="J38" s="37" t="s">
        <v>376</v>
      </c>
      <c r="K38" s="29" t="s">
        <v>375</v>
      </c>
      <c r="L38" s="29" t="s">
        <v>36</v>
      </c>
      <c r="M38" s="29">
        <v>2000</v>
      </c>
      <c r="N38" s="46">
        <v>5000</v>
      </c>
      <c r="O38" s="46">
        <v>10000000</v>
      </c>
      <c r="P38" s="32">
        <v>0.04</v>
      </c>
      <c r="Q38" s="43">
        <v>400000</v>
      </c>
      <c r="R38" s="58">
        <v>44574</v>
      </c>
      <c r="S38" s="58">
        <v>44938</v>
      </c>
      <c r="T38" s="48">
        <v>0.8</v>
      </c>
      <c r="U38" s="48">
        <v>0.2</v>
      </c>
      <c r="V38" s="46">
        <v>80000</v>
      </c>
      <c r="W38" s="43">
        <v>80000</v>
      </c>
      <c r="X38" s="47">
        <v>320000</v>
      </c>
    </row>
    <row r="39" s="3" customFormat="1" ht="33.75" spans="1:24">
      <c r="A39" s="16" t="s">
        <v>27</v>
      </c>
      <c r="B39" s="16">
        <v>36</v>
      </c>
      <c r="C39" s="26" t="s">
        <v>286</v>
      </c>
      <c r="D39" s="18" t="s">
        <v>73</v>
      </c>
      <c r="E39" s="18" t="s">
        <v>377</v>
      </c>
      <c r="F39" s="19" t="s">
        <v>378</v>
      </c>
      <c r="G39" s="77" t="s">
        <v>81</v>
      </c>
      <c r="H39" s="20" t="s">
        <v>33</v>
      </c>
      <c r="I39" s="20" t="s">
        <v>62</v>
      </c>
      <c r="J39" s="37" t="s">
        <v>379</v>
      </c>
      <c r="K39" s="29" t="s">
        <v>72</v>
      </c>
      <c r="L39" s="29" t="s">
        <v>36</v>
      </c>
      <c r="M39" s="29">
        <v>300</v>
      </c>
      <c r="N39" s="46">
        <v>3000</v>
      </c>
      <c r="O39" s="46">
        <v>900000</v>
      </c>
      <c r="P39" s="32">
        <v>0.1</v>
      </c>
      <c r="Q39" s="43">
        <v>90000</v>
      </c>
      <c r="R39" s="58">
        <v>44621</v>
      </c>
      <c r="S39" s="58">
        <v>44985</v>
      </c>
      <c r="T39" s="48">
        <v>0.8</v>
      </c>
      <c r="U39" s="48">
        <v>0.2</v>
      </c>
      <c r="V39" s="46">
        <v>18000</v>
      </c>
      <c r="W39" s="43">
        <v>18000</v>
      </c>
      <c r="X39" s="47">
        <v>72000</v>
      </c>
    </row>
    <row r="40" s="3" customFormat="1" ht="33.75" spans="1:24">
      <c r="A40" s="16" t="s">
        <v>27</v>
      </c>
      <c r="B40" s="16">
        <v>37</v>
      </c>
      <c r="C40" s="26" t="s">
        <v>286</v>
      </c>
      <c r="D40" s="18" t="s">
        <v>73</v>
      </c>
      <c r="E40" s="18" t="s">
        <v>380</v>
      </c>
      <c r="F40" s="19" t="s">
        <v>381</v>
      </c>
      <c r="G40" s="77" t="s">
        <v>56</v>
      </c>
      <c r="H40" s="20" t="s">
        <v>33</v>
      </c>
      <c r="I40" s="20" t="s">
        <v>62</v>
      </c>
      <c r="J40" s="37" t="s">
        <v>382</v>
      </c>
      <c r="K40" s="29" t="s">
        <v>91</v>
      </c>
      <c r="L40" s="29" t="s">
        <v>36</v>
      </c>
      <c r="M40" s="29">
        <v>700</v>
      </c>
      <c r="N40" s="46">
        <v>3000</v>
      </c>
      <c r="O40" s="46">
        <v>2100000</v>
      </c>
      <c r="P40" s="32">
        <v>0.1</v>
      </c>
      <c r="Q40" s="43">
        <v>210000</v>
      </c>
      <c r="R40" s="58">
        <v>44634</v>
      </c>
      <c r="S40" s="58">
        <v>44998</v>
      </c>
      <c r="T40" s="48">
        <v>0.8</v>
      </c>
      <c r="U40" s="48">
        <v>0.2</v>
      </c>
      <c r="V40" s="46">
        <v>42000</v>
      </c>
      <c r="W40" s="43">
        <v>42000</v>
      </c>
      <c r="X40" s="47">
        <v>168000</v>
      </c>
    </row>
    <row r="41" s="3" customFormat="1" ht="33.75" spans="1:24">
      <c r="A41" s="16" t="s">
        <v>27</v>
      </c>
      <c r="B41" s="16">
        <v>38</v>
      </c>
      <c r="C41" s="27" t="s">
        <v>286</v>
      </c>
      <c r="D41" s="18" t="s">
        <v>29</v>
      </c>
      <c r="E41" s="21" t="s">
        <v>383</v>
      </c>
      <c r="F41" s="22" t="s">
        <v>384</v>
      </c>
      <c r="G41" s="20" t="s">
        <v>56</v>
      </c>
      <c r="H41" s="20" t="s">
        <v>33</v>
      </c>
      <c r="I41" s="20" t="s">
        <v>57</v>
      </c>
      <c r="J41" s="37" t="s">
        <v>385</v>
      </c>
      <c r="K41" s="29" t="s">
        <v>386</v>
      </c>
      <c r="L41" s="29" t="s">
        <v>36</v>
      </c>
      <c r="M41" s="29">
        <f>530*12</f>
        <v>6360</v>
      </c>
      <c r="N41" s="46">
        <v>900</v>
      </c>
      <c r="O41" s="46">
        <f t="shared" ref="O41:O48" si="1">M41*N41</f>
        <v>5724000</v>
      </c>
      <c r="P41" s="32">
        <v>0.1</v>
      </c>
      <c r="Q41" s="43">
        <f t="shared" ref="Q41:Q48" si="2">O41*P41</f>
        <v>572400</v>
      </c>
      <c r="R41" s="58">
        <v>44677</v>
      </c>
      <c r="S41" s="58">
        <v>45041</v>
      </c>
      <c r="T41" s="48">
        <v>0.8</v>
      </c>
      <c r="U41" s="48">
        <v>0.2</v>
      </c>
      <c r="V41" s="49">
        <f t="shared" ref="V41:V48" si="3">Q41*U41</f>
        <v>114480</v>
      </c>
      <c r="W41" s="43">
        <v>114480</v>
      </c>
      <c r="X41" s="47">
        <f t="shared" ref="X41:X48" si="4">Q41*T41</f>
        <v>457920</v>
      </c>
    </row>
    <row r="42" s="3" customFormat="1" ht="33.75" spans="1:24">
      <c r="A42" s="16" t="s">
        <v>27</v>
      </c>
      <c r="B42" s="16">
        <v>39</v>
      </c>
      <c r="C42" s="27" t="s">
        <v>286</v>
      </c>
      <c r="D42" s="18" t="s">
        <v>73</v>
      </c>
      <c r="E42" s="21" t="s">
        <v>387</v>
      </c>
      <c r="F42" s="22" t="s">
        <v>388</v>
      </c>
      <c r="G42" s="18" t="s">
        <v>81</v>
      </c>
      <c r="H42" s="20" t="s">
        <v>33</v>
      </c>
      <c r="I42" s="20" t="s">
        <v>57</v>
      </c>
      <c r="J42" s="143" t="s">
        <v>389</v>
      </c>
      <c r="K42" s="29" t="s">
        <v>59</v>
      </c>
      <c r="L42" s="29" t="s">
        <v>36</v>
      </c>
      <c r="M42" s="29">
        <f>85*10</f>
        <v>850</v>
      </c>
      <c r="N42" s="46">
        <v>900</v>
      </c>
      <c r="O42" s="46">
        <f t="shared" si="1"/>
        <v>765000</v>
      </c>
      <c r="P42" s="32">
        <v>0.1</v>
      </c>
      <c r="Q42" s="43">
        <f t="shared" si="2"/>
        <v>76500</v>
      </c>
      <c r="R42" s="58">
        <v>44678</v>
      </c>
      <c r="S42" s="58">
        <v>45042</v>
      </c>
      <c r="T42" s="48">
        <v>0.8</v>
      </c>
      <c r="U42" s="48">
        <v>0.2</v>
      </c>
      <c r="V42" s="49">
        <f t="shared" si="3"/>
        <v>15300</v>
      </c>
      <c r="W42" s="43">
        <v>15300</v>
      </c>
      <c r="X42" s="47">
        <f t="shared" si="4"/>
        <v>61200</v>
      </c>
    </row>
    <row r="43" s="3" customFormat="1" ht="33.75" spans="1:24">
      <c r="A43" s="16" t="s">
        <v>27</v>
      </c>
      <c r="B43" s="16">
        <v>40</v>
      </c>
      <c r="C43" s="27" t="s">
        <v>286</v>
      </c>
      <c r="D43" s="18" t="s">
        <v>73</v>
      </c>
      <c r="E43" s="21" t="s">
        <v>387</v>
      </c>
      <c r="F43" s="22" t="s">
        <v>388</v>
      </c>
      <c r="G43" s="18" t="s">
        <v>81</v>
      </c>
      <c r="H43" s="20" t="s">
        <v>33</v>
      </c>
      <c r="I43" s="20" t="s">
        <v>201</v>
      </c>
      <c r="J43" s="143" t="s">
        <v>390</v>
      </c>
      <c r="K43" s="29" t="s">
        <v>201</v>
      </c>
      <c r="L43" s="29" t="s">
        <v>36</v>
      </c>
      <c r="M43" s="29">
        <v>10</v>
      </c>
      <c r="N43" s="46">
        <v>1000</v>
      </c>
      <c r="O43" s="46">
        <f t="shared" si="1"/>
        <v>10000</v>
      </c>
      <c r="P43" s="32">
        <v>0.04</v>
      </c>
      <c r="Q43" s="43">
        <f t="shared" si="2"/>
        <v>400</v>
      </c>
      <c r="R43" s="58">
        <v>44678</v>
      </c>
      <c r="S43" s="58" t="s">
        <v>391</v>
      </c>
      <c r="T43" s="48">
        <v>0.8</v>
      </c>
      <c r="U43" s="48">
        <v>0.2</v>
      </c>
      <c r="V43" s="49">
        <f t="shared" si="3"/>
        <v>80</v>
      </c>
      <c r="W43" s="43">
        <v>80</v>
      </c>
      <c r="X43" s="47">
        <f t="shared" si="4"/>
        <v>320</v>
      </c>
    </row>
    <row r="44" s="3" customFormat="1" ht="33.75" spans="1:24">
      <c r="A44" s="16" t="s">
        <v>27</v>
      </c>
      <c r="B44" s="16">
        <v>41</v>
      </c>
      <c r="C44" s="27" t="s">
        <v>286</v>
      </c>
      <c r="D44" s="18" t="s">
        <v>73</v>
      </c>
      <c r="E44" s="21" t="s">
        <v>392</v>
      </c>
      <c r="F44" s="22" t="s">
        <v>393</v>
      </c>
      <c r="G44" s="18" t="s">
        <v>81</v>
      </c>
      <c r="H44" s="20" t="s">
        <v>33</v>
      </c>
      <c r="I44" s="20" t="s">
        <v>82</v>
      </c>
      <c r="J44" s="144" t="s">
        <v>394</v>
      </c>
      <c r="K44" s="29" t="s">
        <v>322</v>
      </c>
      <c r="L44" s="29" t="s">
        <v>36</v>
      </c>
      <c r="M44" s="29">
        <v>36.07</v>
      </c>
      <c r="N44" s="46">
        <v>1000</v>
      </c>
      <c r="O44" s="46">
        <f t="shared" si="1"/>
        <v>36070</v>
      </c>
      <c r="P44" s="32">
        <v>0.048</v>
      </c>
      <c r="Q44" s="43">
        <f t="shared" si="2"/>
        <v>1731.36</v>
      </c>
      <c r="R44" s="58">
        <v>44696</v>
      </c>
      <c r="S44" s="58">
        <v>44879</v>
      </c>
      <c r="T44" s="48">
        <v>0.8</v>
      </c>
      <c r="U44" s="48">
        <v>0.2</v>
      </c>
      <c r="V44" s="49">
        <f t="shared" si="3"/>
        <v>346.272</v>
      </c>
      <c r="W44" s="43">
        <v>346.27</v>
      </c>
      <c r="X44" s="47">
        <f t="shared" si="4"/>
        <v>1385.088</v>
      </c>
    </row>
    <row r="45" s="3" customFormat="1" ht="33.75" spans="1:24">
      <c r="A45" s="16" t="s">
        <v>27</v>
      </c>
      <c r="B45" s="16">
        <v>42</v>
      </c>
      <c r="C45" s="27" t="s">
        <v>286</v>
      </c>
      <c r="D45" s="18" t="s">
        <v>73</v>
      </c>
      <c r="E45" s="21" t="s">
        <v>373</v>
      </c>
      <c r="F45" s="22" t="s">
        <v>395</v>
      </c>
      <c r="G45" s="18" t="s">
        <v>81</v>
      </c>
      <c r="H45" s="20" t="s">
        <v>33</v>
      </c>
      <c r="I45" s="20" t="s">
        <v>34</v>
      </c>
      <c r="J45" s="144" t="s">
        <v>396</v>
      </c>
      <c r="K45" s="29" t="s">
        <v>34</v>
      </c>
      <c r="L45" s="29" t="s">
        <v>36</v>
      </c>
      <c r="M45" s="29">
        <v>70</v>
      </c>
      <c r="N45" s="46">
        <v>1500</v>
      </c>
      <c r="O45" s="46">
        <f t="shared" si="1"/>
        <v>105000</v>
      </c>
      <c r="P45" s="32">
        <v>0.048</v>
      </c>
      <c r="Q45" s="43">
        <f t="shared" si="2"/>
        <v>5040</v>
      </c>
      <c r="R45" s="58">
        <v>44698</v>
      </c>
      <c r="S45" s="58">
        <v>44800</v>
      </c>
      <c r="T45" s="48">
        <v>0.8</v>
      </c>
      <c r="U45" s="48">
        <v>0.2</v>
      </c>
      <c r="V45" s="49">
        <f t="shared" si="3"/>
        <v>1008</v>
      </c>
      <c r="W45" s="43">
        <v>1008</v>
      </c>
      <c r="X45" s="47">
        <f t="shared" si="4"/>
        <v>4032</v>
      </c>
    </row>
    <row r="46" s="3" customFormat="1" ht="33.75" spans="1:24">
      <c r="A46" s="16" t="s">
        <v>27</v>
      </c>
      <c r="B46" s="16">
        <v>43</v>
      </c>
      <c r="C46" s="27" t="s">
        <v>286</v>
      </c>
      <c r="D46" s="18" t="s">
        <v>73</v>
      </c>
      <c r="E46" s="21" t="s">
        <v>373</v>
      </c>
      <c r="F46" s="22" t="s">
        <v>397</v>
      </c>
      <c r="G46" s="18" t="s">
        <v>81</v>
      </c>
      <c r="H46" s="20" t="s">
        <v>33</v>
      </c>
      <c r="I46" s="20" t="s">
        <v>82</v>
      </c>
      <c r="J46" s="37" t="s">
        <v>398</v>
      </c>
      <c r="K46" s="29" t="s">
        <v>322</v>
      </c>
      <c r="L46" s="29" t="s">
        <v>36</v>
      </c>
      <c r="M46" s="29">
        <v>70</v>
      </c>
      <c r="N46" s="46">
        <v>1000</v>
      </c>
      <c r="O46" s="46">
        <f t="shared" si="1"/>
        <v>70000</v>
      </c>
      <c r="P46" s="32">
        <v>0.048</v>
      </c>
      <c r="Q46" s="43">
        <f t="shared" si="2"/>
        <v>3360</v>
      </c>
      <c r="R46" s="86">
        <v>44700</v>
      </c>
      <c r="S46" s="86">
        <v>44800.9993055556</v>
      </c>
      <c r="T46" s="48">
        <v>0.8</v>
      </c>
      <c r="U46" s="48">
        <v>0.2</v>
      </c>
      <c r="V46" s="49">
        <f t="shared" si="3"/>
        <v>672</v>
      </c>
      <c r="W46" s="43">
        <v>672</v>
      </c>
      <c r="X46" s="47">
        <f t="shared" si="4"/>
        <v>2688</v>
      </c>
    </row>
    <row r="47" s="3" customFormat="1" ht="33.75" spans="1:24">
      <c r="A47" s="16" t="s">
        <v>27</v>
      </c>
      <c r="B47" s="16">
        <v>44</v>
      </c>
      <c r="C47" s="27" t="s">
        <v>286</v>
      </c>
      <c r="D47" s="18" t="s">
        <v>73</v>
      </c>
      <c r="E47" s="21" t="s">
        <v>373</v>
      </c>
      <c r="F47" s="22" t="s">
        <v>399</v>
      </c>
      <c r="G47" s="18" t="s">
        <v>81</v>
      </c>
      <c r="H47" s="20" t="s">
        <v>33</v>
      </c>
      <c r="I47" s="20" t="s">
        <v>201</v>
      </c>
      <c r="J47" s="144" t="s">
        <v>400</v>
      </c>
      <c r="K47" s="29" t="s">
        <v>201</v>
      </c>
      <c r="L47" s="29" t="s">
        <v>36</v>
      </c>
      <c r="M47" s="29">
        <v>280</v>
      </c>
      <c r="N47" s="46">
        <v>1000</v>
      </c>
      <c r="O47" s="46">
        <f t="shared" si="1"/>
        <v>280000</v>
      </c>
      <c r="P47" s="32">
        <v>0.04</v>
      </c>
      <c r="Q47" s="43">
        <f t="shared" si="2"/>
        <v>11200</v>
      </c>
      <c r="R47" s="86">
        <v>44700</v>
      </c>
      <c r="S47" s="86">
        <v>44800.9993055556</v>
      </c>
      <c r="T47" s="48">
        <v>0.8</v>
      </c>
      <c r="U47" s="48">
        <v>0.2</v>
      </c>
      <c r="V47" s="49">
        <f t="shared" si="3"/>
        <v>2240</v>
      </c>
      <c r="W47" s="43">
        <v>2240</v>
      </c>
      <c r="X47" s="47">
        <f t="shared" si="4"/>
        <v>8960</v>
      </c>
    </row>
    <row r="48" s="3" customFormat="1" ht="33.75" spans="1:24">
      <c r="A48" s="16" t="s">
        <v>27</v>
      </c>
      <c r="B48" s="16">
        <v>45</v>
      </c>
      <c r="C48" s="27" t="s">
        <v>286</v>
      </c>
      <c r="D48" s="18" t="s">
        <v>73</v>
      </c>
      <c r="E48" s="21" t="s">
        <v>401</v>
      </c>
      <c r="F48" s="22" t="s">
        <v>402</v>
      </c>
      <c r="G48" s="18" t="s">
        <v>81</v>
      </c>
      <c r="H48" s="20" t="s">
        <v>33</v>
      </c>
      <c r="I48" s="20" t="s">
        <v>62</v>
      </c>
      <c r="J48" s="19" t="s">
        <v>403</v>
      </c>
      <c r="K48" s="29" t="s">
        <v>62</v>
      </c>
      <c r="L48" s="29" t="s">
        <v>36</v>
      </c>
      <c r="M48" s="29">
        <v>402.78</v>
      </c>
      <c r="N48" s="46">
        <v>3000</v>
      </c>
      <c r="O48" s="46">
        <f t="shared" si="1"/>
        <v>1208340</v>
      </c>
      <c r="P48" s="32">
        <v>0.1</v>
      </c>
      <c r="Q48" s="43">
        <f t="shared" si="2"/>
        <v>120834</v>
      </c>
      <c r="R48" s="86">
        <v>44701</v>
      </c>
      <c r="S48" s="86">
        <v>45065.9993055556</v>
      </c>
      <c r="T48" s="48">
        <v>0.8</v>
      </c>
      <c r="U48" s="48">
        <v>0.2</v>
      </c>
      <c r="V48" s="49">
        <f t="shared" si="3"/>
        <v>24166.8</v>
      </c>
      <c r="W48" s="50">
        <v>24166.8</v>
      </c>
      <c r="X48" s="47">
        <f t="shared" si="4"/>
        <v>96667.2</v>
      </c>
    </row>
    <row r="49" s="3" customFormat="1" ht="33.75" spans="1:24">
      <c r="A49" s="16" t="s">
        <v>27</v>
      </c>
      <c r="B49" s="16">
        <v>46</v>
      </c>
      <c r="C49" s="27" t="s">
        <v>286</v>
      </c>
      <c r="D49" s="18" t="s">
        <v>73</v>
      </c>
      <c r="E49" s="18" t="s">
        <v>404</v>
      </c>
      <c r="F49" s="22" t="s">
        <v>405</v>
      </c>
      <c r="G49" s="18" t="s">
        <v>81</v>
      </c>
      <c r="H49" s="20" t="s">
        <v>33</v>
      </c>
      <c r="I49" s="20" t="s">
        <v>201</v>
      </c>
      <c r="J49" s="82" t="s">
        <v>406</v>
      </c>
      <c r="K49" s="29" t="s">
        <v>201</v>
      </c>
      <c r="L49" s="29" t="s">
        <v>36</v>
      </c>
      <c r="M49" s="29">
        <v>116</v>
      </c>
      <c r="N49" s="46">
        <v>1000</v>
      </c>
      <c r="O49" s="46">
        <v>116000</v>
      </c>
      <c r="P49" s="32">
        <v>0.04</v>
      </c>
      <c r="Q49" s="43">
        <v>4640</v>
      </c>
      <c r="R49" s="58">
        <v>44714</v>
      </c>
      <c r="S49" s="58">
        <v>45261</v>
      </c>
      <c r="T49" s="48">
        <v>0.8</v>
      </c>
      <c r="U49" s="48">
        <v>0.2</v>
      </c>
      <c r="V49" s="49">
        <v>928</v>
      </c>
      <c r="W49" s="59">
        <v>928</v>
      </c>
      <c r="X49" s="47">
        <v>3712</v>
      </c>
    </row>
    <row r="50" s="3" customFormat="1" ht="45" spans="1:24">
      <c r="A50" s="16" t="s">
        <v>27</v>
      </c>
      <c r="B50" s="16">
        <v>47</v>
      </c>
      <c r="C50" s="27" t="s">
        <v>286</v>
      </c>
      <c r="D50" s="18" t="s">
        <v>73</v>
      </c>
      <c r="E50" s="18" t="s">
        <v>407</v>
      </c>
      <c r="F50" s="22" t="s">
        <v>408</v>
      </c>
      <c r="G50" s="17" t="s">
        <v>81</v>
      </c>
      <c r="H50" s="38" t="s">
        <v>33</v>
      </c>
      <c r="I50" s="38" t="s">
        <v>62</v>
      </c>
      <c r="J50" s="83" t="s">
        <v>409</v>
      </c>
      <c r="K50" s="38" t="s">
        <v>72</v>
      </c>
      <c r="L50" s="38" t="s">
        <v>36</v>
      </c>
      <c r="M50" s="26">
        <v>980</v>
      </c>
      <c r="N50" s="65">
        <v>3000</v>
      </c>
      <c r="O50" s="46">
        <f>N50*M50</f>
        <v>2940000</v>
      </c>
      <c r="P50" s="32">
        <v>0.1</v>
      </c>
      <c r="Q50" s="92">
        <f t="shared" ref="Q50:Q54" si="5">O50*P50</f>
        <v>294000</v>
      </c>
      <c r="R50" s="93">
        <v>44723</v>
      </c>
      <c r="S50" s="93">
        <v>45087.9993055556</v>
      </c>
      <c r="T50" s="61">
        <v>0.8</v>
      </c>
      <c r="U50" s="61">
        <v>0.2</v>
      </c>
      <c r="V50" s="94">
        <f t="shared" ref="V50:V54" si="6">Q50*U50</f>
        <v>58800</v>
      </c>
      <c r="W50" s="92">
        <v>58800</v>
      </c>
      <c r="X50" s="92">
        <v>235200</v>
      </c>
    </row>
    <row r="51" s="3" customFormat="1" ht="33.75" spans="1:24">
      <c r="A51" s="16" t="s">
        <v>27</v>
      </c>
      <c r="B51" s="16">
        <v>48</v>
      </c>
      <c r="C51" s="27" t="s">
        <v>286</v>
      </c>
      <c r="D51" s="18" t="s">
        <v>73</v>
      </c>
      <c r="E51" s="21" t="s">
        <v>410</v>
      </c>
      <c r="F51" s="22" t="s">
        <v>411</v>
      </c>
      <c r="G51" s="18" t="s">
        <v>81</v>
      </c>
      <c r="H51" s="20" t="s">
        <v>33</v>
      </c>
      <c r="I51" s="20" t="s">
        <v>62</v>
      </c>
      <c r="J51" s="19" t="s">
        <v>412</v>
      </c>
      <c r="K51" s="29" t="s">
        <v>62</v>
      </c>
      <c r="L51" s="29" t="s">
        <v>36</v>
      </c>
      <c r="M51" s="29">
        <v>800</v>
      </c>
      <c r="N51" s="46">
        <v>3000</v>
      </c>
      <c r="O51" s="46">
        <f>M51*N51</f>
        <v>2400000</v>
      </c>
      <c r="P51" s="32">
        <v>0.1</v>
      </c>
      <c r="Q51" s="43">
        <f t="shared" si="5"/>
        <v>240000</v>
      </c>
      <c r="R51" s="86">
        <v>44728</v>
      </c>
      <c r="S51" s="86">
        <v>45092.9993055556</v>
      </c>
      <c r="T51" s="48">
        <v>0.8</v>
      </c>
      <c r="U51" s="48">
        <v>0.2</v>
      </c>
      <c r="V51" s="49">
        <f t="shared" si="6"/>
        <v>48000</v>
      </c>
      <c r="W51" s="50">
        <v>48000</v>
      </c>
      <c r="X51" s="47">
        <f t="shared" ref="X51:X55" si="7">Q51*T51</f>
        <v>192000</v>
      </c>
    </row>
    <row r="52" s="3" customFormat="1" ht="33.75" spans="1:24">
      <c r="A52" s="16" t="s">
        <v>27</v>
      </c>
      <c r="B52" s="16">
        <v>49</v>
      </c>
      <c r="C52" s="21" t="s">
        <v>286</v>
      </c>
      <c r="D52" s="18" t="s">
        <v>73</v>
      </c>
      <c r="E52" s="27" t="s">
        <v>373</v>
      </c>
      <c r="F52" s="68" t="s">
        <v>413</v>
      </c>
      <c r="G52" s="77" t="s">
        <v>81</v>
      </c>
      <c r="H52" s="20" t="s">
        <v>33</v>
      </c>
      <c r="I52" s="20" t="s">
        <v>62</v>
      </c>
      <c r="J52" s="82" t="s">
        <v>414</v>
      </c>
      <c r="K52" s="29" t="s">
        <v>72</v>
      </c>
      <c r="L52" s="29" t="s">
        <v>36</v>
      </c>
      <c r="M52" s="29">
        <v>1000</v>
      </c>
      <c r="N52" s="46">
        <v>3000</v>
      </c>
      <c r="O52" s="46">
        <v>3000000</v>
      </c>
      <c r="P52" s="32">
        <v>0.1</v>
      </c>
      <c r="Q52" s="43">
        <v>300000</v>
      </c>
      <c r="R52" s="58">
        <v>44733</v>
      </c>
      <c r="S52" s="95">
        <v>45097</v>
      </c>
      <c r="T52" s="48">
        <v>0.8</v>
      </c>
      <c r="U52" s="48">
        <v>0.2</v>
      </c>
      <c r="V52" s="46">
        <v>60000</v>
      </c>
      <c r="W52" s="43">
        <v>60000</v>
      </c>
      <c r="X52" s="47">
        <f t="shared" si="7"/>
        <v>240000</v>
      </c>
    </row>
    <row r="53" s="3" customFormat="1" ht="33.75" spans="1:24">
      <c r="A53" s="16" t="s">
        <v>27</v>
      </c>
      <c r="B53" s="16">
        <v>50</v>
      </c>
      <c r="C53" s="21" t="s">
        <v>286</v>
      </c>
      <c r="D53" s="18" t="s">
        <v>29</v>
      </c>
      <c r="E53" s="27" t="s">
        <v>415</v>
      </c>
      <c r="F53" s="68" t="s">
        <v>416</v>
      </c>
      <c r="G53" s="77" t="s">
        <v>56</v>
      </c>
      <c r="H53" s="20" t="s">
        <v>33</v>
      </c>
      <c r="I53" s="20" t="s">
        <v>62</v>
      </c>
      <c r="J53" s="82" t="s">
        <v>417</v>
      </c>
      <c r="K53" s="29" t="s">
        <v>90</v>
      </c>
      <c r="L53" s="29" t="s">
        <v>36</v>
      </c>
      <c r="M53" s="29">
        <v>500</v>
      </c>
      <c r="N53" s="46">
        <v>3000</v>
      </c>
      <c r="O53" s="46">
        <v>1500000</v>
      </c>
      <c r="P53" s="32">
        <v>0.1</v>
      </c>
      <c r="Q53" s="43">
        <v>150000</v>
      </c>
      <c r="R53" s="58">
        <v>44735</v>
      </c>
      <c r="S53" s="95">
        <v>45099</v>
      </c>
      <c r="T53" s="48">
        <v>0.8</v>
      </c>
      <c r="U53" s="48">
        <v>0.2</v>
      </c>
      <c r="V53" s="46">
        <v>30000</v>
      </c>
      <c r="W53" s="43">
        <v>30000</v>
      </c>
      <c r="X53" s="47">
        <f t="shared" si="7"/>
        <v>120000</v>
      </c>
    </row>
    <row r="54" s="3" customFormat="1" ht="33.75" spans="1:24">
      <c r="A54" s="16" t="s">
        <v>27</v>
      </c>
      <c r="B54" s="16">
        <v>51</v>
      </c>
      <c r="C54" s="21" t="s">
        <v>286</v>
      </c>
      <c r="D54" s="18" t="s">
        <v>73</v>
      </c>
      <c r="E54" s="27" t="s">
        <v>418</v>
      </c>
      <c r="F54" s="68" t="s">
        <v>419</v>
      </c>
      <c r="G54" s="77" t="s">
        <v>81</v>
      </c>
      <c r="H54" s="20" t="s">
        <v>33</v>
      </c>
      <c r="I54" s="20" t="s">
        <v>57</v>
      </c>
      <c r="J54" s="82" t="s">
        <v>420</v>
      </c>
      <c r="K54" s="29" t="s">
        <v>357</v>
      </c>
      <c r="L54" s="29" t="s">
        <v>36</v>
      </c>
      <c r="M54" s="29">
        <f>30*4</f>
        <v>120</v>
      </c>
      <c r="N54" s="46">
        <v>2000</v>
      </c>
      <c r="O54" s="46">
        <v>240000</v>
      </c>
      <c r="P54" s="84">
        <v>0.1</v>
      </c>
      <c r="Q54" s="43">
        <f t="shared" si="5"/>
        <v>24000</v>
      </c>
      <c r="R54" s="58">
        <v>44737</v>
      </c>
      <c r="S54" s="58">
        <v>45101</v>
      </c>
      <c r="T54" s="48">
        <v>0.8</v>
      </c>
      <c r="U54" s="48">
        <v>0.2</v>
      </c>
      <c r="V54" s="46">
        <f>Q54*U54</f>
        <v>4800</v>
      </c>
      <c r="W54" s="43">
        <v>6080</v>
      </c>
      <c r="X54" s="47">
        <f t="shared" si="7"/>
        <v>19200</v>
      </c>
    </row>
    <row r="55" s="3" customFormat="1" ht="33.75" spans="1:24">
      <c r="A55" s="16" t="s">
        <v>27</v>
      </c>
      <c r="B55" s="16">
        <v>51</v>
      </c>
      <c r="C55" s="21" t="s">
        <v>286</v>
      </c>
      <c r="D55" s="18" t="s">
        <v>73</v>
      </c>
      <c r="E55" s="27" t="s">
        <v>418</v>
      </c>
      <c r="F55" s="68" t="s">
        <v>419</v>
      </c>
      <c r="G55" s="77" t="s">
        <v>81</v>
      </c>
      <c r="H55" s="20" t="s">
        <v>33</v>
      </c>
      <c r="I55" s="20" t="s">
        <v>57</v>
      </c>
      <c r="J55" s="82" t="s">
        <v>420</v>
      </c>
      <c r="K55" s="29" t="s">
        <v>357</v>
      </c>
      <c r="L55" s="29" t="s">
        <v>36</v>
      </c>
      <c r="M55" s="29">
        <f>8*4</f>
        <v>32</v>
      </c>
      <c r="N55" s="46">
        <v>2000</v>
      </c>
      <c r="O55" s="46">
        <v>64000</v>
      </c>
      <c r="P55" s="32">
        <v>0.1</v>
      </c>
      <c r="Q55" s="43">
        <v>6400</v>
      </c>
      <c r="R55" s="58">
        <v>44737</v>
      </c>
      <c r="S55" s="58">
        <v>45101</v>
      </c>
      <c r="T55" s="48">
        <v>0.8</v>
      </c>
      <c r="U55" s="48">
        <v>0.2</v>
      </c>
      <c r="V55" s="46">
        <v>1280</v>
      </c>
      <c r="W55" s="43"/>
      <c r="X55" s="47">
        <f t="shared" si="7"/>
        <v>5120</v>
      </c>
    </row>
    <row r="56" s="3" customFormat="1" ht="33.75" spans="1:24">
      <c r="A56" s="16" t="s">
        <v>27</v>
      </c>
      <c r="B56" s="16">
        <v>52</v>
      </c>
      <c r="C56" s="21" t="s">
        <v>286</v>
      </c>
      <c r="D56" s="18" t="s">
        <v>73</v>
      </c>
      <c r="E56" s="27" t="s">
        <v>421</v>
      </c>
      <c r="F56" s="22" t="s">
        <v>422</v>
      </c>
      <c r="G56" s="77" t="s">
        <v>81</v>
      </c>
      <c r="H56" s="20" t="s">
        <v>33</v>
      </c>
      <c r="I56" s="20" t="s">
        <v>62</v>
      </c>
      <c r="J56" s="82" t="s">
        <v>423</v>
      </c>
      <c r="K56" s="29" t="s">
        <v>173</v>
      </c>
      <c r="L56" s="29" t="s">
        <v>36</v>
      </c>
      <c r="M56" s="29">
        <v>2000</v>
      </c>
      <c r="N56" s="46">
        <v>3000</v>
      </c>
      <c r="O56" s="46">
        <v>6000000</v>
      </c>
      <c r="P56" s="32">
        <v>0.1</v>
      </c>
      <c r="Q56" s="43">
        <v>600000</v>
      </c>
      <c r="R56" s="58">
        <v>44741</v>
      </c>
      <c r="S56" s="95">
        <v>45105</v>
      </c>
      <c r="T56" s="48">
        <v>0.8</v>
      </c>
      <c r="U56" s="48">
        <v>0.2</v>
      </c>
      <c r="V56" s="46">
        <v>120000</v>
      </c>
      <c r="W56" s="43">
        <v>120000</v>
      </c>
      <c r="X56" s="47">
        <v>480000</v>
      </c>
    </row>
    <row r="57" s="3" customFormat="1" ht="33.75" spans="1:24">
      <c r="A57" s="16" t="s">
        <v>27</v>
      </c>
      <c r="B57" s="16">
        <v>53</v>
      </c>
      <c r="C57" s="21" t="s">
        <v>286</v>
      </c>
      <c r="D57" s="18" t="s">
        <v>73</v>
      </c>
      <c r="E57" s="27" t="s">
        <v>424</v>
      </c>
      <c r="F57" s="22" t="s">
        <v>425</v>
      </c>
      <c r="G57" s="77" t="s">
        <v>81</v>
      </c>
      <c r="H57" s="20" t="s">
        <v>33</v>
      </c>
      <c r="I57" s="20" t="s">
        <v>62</v>
      </c>
      <c r="J57" s="82" t="s">
        <v>426</v>
      </c>
      <c r="K57" s="29" t="s">
        <v>72</v>
      </c>
      <c r="L57" s="29" t="s">
        <v>36</v>
      </c>
      <c r="M57" s="29">
        <v>1200</v>
      </c>
      <c r="N57" s="46">
        <v>3000</v>
      </c>
      <c r="O57" s="46">
        <v>3600000</v>
      </c>
      <c r="P57" s="32">
        <v>0.1</v>
      </c>
      <c r="Q57" s="43">
        <v>360000</v>
      </c>
      <c r="R57" s="58">
        <v>44742</v>
      </c>
      <c r="S57" s="58">
        <v>44741</v>
      </c>
      <c r="T57" s="48">
        <v>0.8</v>
      </c>
      <c r="U57" s="48">
        <v>0.2</v>
      </c>
      <c r="V57" s="46">
        <v>72000</v>
      </c>
      <c r="W57" s="43">
        <v>72000</v>
      </c>
      <c r="X57" s="47">
        <v>288000</v>
      </c>
    </row>
    <row r="58" s="3" customFormat="1" ht="33.75" spans="1:24">
      <c r="A58" s="16" t="s">
        <v>27</v>
      </c>
      <c r="B58" s="16">
        <v>54</v>
      </c>
      <c r="C58" s="21" t="s">
        <v>286</v>
      </c>
      <c r="D58" s="18" t="s">
        <v>73</v>
      </c>
      <c r="E58" s="22" t="s">
        <v>427</v>
      </c>
      <c r="F58" s="22" t="s">
        <v>246</v>
      </c>
      <c r="G58" s="77" t="s">
        <v>81</v>
      </c>
      <c r="H58" s="20" t="s">
        <v>33</v>
      </c>
      <c r="I58" s="20" t="s">
        <v>82</v>
      </c>
      <c r="J58" s="82" t="s">
        <v>428</v>
      </c>
      <c r="K58" s="29" t="s">
        <v>322</v>
      </c>
      <c r="L58" s="29" t="s">
        <v>36</v>
      </c>
      <c r="M58" s="29">
        <v>288.25</v>
      </c>
      <c r="N58" s="46">
        <v>1000</v>
      </c>
      <c r="O58" s="46">
        <v>288250</v>
      </c>
      <c r="P58" s="32">
        <v>0.048</v>
      </c>
      <c r="Q58" s="43">
        <v>13836</v>
      </c>
      <c r="R58" s="58">
        <v>44742</v>
      </c>
      <c r="S58" s="58">
        <v>44924</v>
      </c>
      <c r="T58" s="48">
        <v>0.8</v>
      </c>
      <c r="U58" s="48">
        <v>0.2</v>
      </c>
      <c r="V58" s="46">
        <v>2767.2</v>
      </c>
      <c r="W58" s="43">
        <v>2767.2</v>
      </c>
      <c r="X58" s="47">
        <v>11068.8</v>
      </c>
    </row>
    <row r="59" s="3" customFormat="1" ht="38" customHeight="1" spans="1:24">
      <c r="A59" s="16" t="s">
        <v>27</v>
      </c>
      <c r="B59" s="16">
        <v>55</v>
      </c>
      <c r="C59" s="21" t="s">
        <v>286</v>
      </c>
      <c r="D59" s="18" t="s">
        <v>73</v>
      </c>
      <c r="E59" s="22" t="s">
        <v>427</v>
      </c>
      <c r="F59" s="22" t="s">
        <v>246</v>
      </c>
      <c r="G59" s="77" t="s">
        <v>81</v>
      </c>
      <c r="H59" s="20" t="s">
        <v>33</v>
      </c>
      <c r="I59" s="20" t="s">
        <v>201</v>
      </c>
      <c r="J59" s="82" t="s">
        <v>429</v>
      </c>
      <c r="K59" s="29" t="s">
        <v>201</v>
      </c>
      <c r="L59" s="29" t="s">
        <v>36</v>
      </c>
      <c r="M59" s="29">
        <v>411.74</v>
      </c>
      <c r="N59" s="46">
        <v>1000</v>
      </c>
      <c r="O59" s="46">
        <v>411740</v>
      </c>
      <c r="P59" s="32">
        <v>0.04</v>
      </c>
      <c r="Q59" s="43">
        <v>16469.6</v>
      </c>
      <c r="R59" s="58">
        <v>44742</v>
      </c>
      <c r="S59" s="58">
        <v>44924</v>
      </c>
      <c r="T59" s="48">
        <v>0.8</v>
      </c>
      <c r="U59" s="48">
        <v>0.2</v>
      </c>
      <c r="V59" s="46">
        <v>3293.92</v>
      </c>
      <c r="W59" s="43">
        <v>3293.92</v>
      </c>
      <c r="X59" s="47">
        <v>13175.68</v>
      </c>
    </row>
    <row r="60" s="3" customFormat="1" ht="33.75" spans="1:24">
      <c r="A60" s="16" t="s">
        <v>27</v>
      </c>
      <c r="B60" s="16">
        <v>56</v>
      </c>
      <c r="C60" s="21" t="s">
        <v>286</v>
      </c>
      <c r="D60" s="18" t="s">
        <v>73</v>
      </c>
      <c r="E60" s="27" t="s">
        <v>424</v>
      </c>
      <c r="F60" s="22" t="s">
        <v>430</v>
      </c>
      <c r="G60" s="77" t="s">
        <v>81</v>
      </c>
      <c r="H60" s="20" t="s">
        <v>33</v>
      </c>
      <c r="I60" s="20" t="s">
        <v>62</v>
      </c>
      <c r="J60" s="82" t="s">
        <v>431</v>
      </c>
      <c r="K60" s="29" t="s">
        <v>72</v>
      </c>
      <c r="L60" s="29" t="s">
        <v>36</v>
      </c>
      <c r="M60" s="29">
        <v>300</v>
      </c>
      <c r="N60" s="46">
        <v>3000</v>
      </c>
      <c r="O60" s="46">
        <v>900000</v>
      </c>
      <c r="P60" s="32">
        <v>0.1</v>
      </c>
      <c r="Q60" s="43">
        <v>90000</v>
      </c>
      <c r="R60" s="58">
        <v>44742</v>
      </c>
      <c r="S60" s="58">
        <v>44741</v>
      </c>
      <c r="T60" s="48">
        <v>0.8</v>
      </c>
      <c r="U60" s="48">
        <v>0.2</v>
      </c>
      <c r="V60" s="46">
        <v>18000</v>
      </c>
      <c r="W60" s="43">
        <v>18000</v>
      </c>
      <c r="X60" s="47">
        <v>72000</v>
      </c>
    </row>
    <row r="61" s="3" customFormat="1" ht="33.75" spans="1:24">
      <c r="A61" s="16" t="s">
        <v>27</v>
      </c>
      <c r="B61" s="16">
        <v>57</v>
      </c>
      <c r="C61" s="21" t="s">
        <v>286</v>
      </c>
      <c r="D61" s="18" t="s">
        <v>73</v>
      </c>
      <c r="E61" s="18" t="s">
        <v>432</v>
      </c>
      <c r="F61" s="22" t="s">
        <v>433</v>
      </c>
      <c r="G61" s="77" t="s">
        <v>81</v>
      </c>
      <c r="H61" s="20" t="s">
        <v>33</v>
      </c>
      <c r="I61" s="20" t="s">
        <v>62</v>
      </c>
      <c r="J61" s="82" t="s">
        <v>434</v>
      </c>
      <c r="K61" s="29" t="s">
        <v>72</v>
      </c>
      <c r="L61" s="29" t="s">
        <v>36</v>
      </c>
      <c r="M61" s="29">
        <v>1230</v>
      </c>
      <c r="N61" s="46">
        <v>3000</v>
      </c>
      <c r="O61" s="46">
        <v>3690000</v>
      </c>
      <c r="P61" s="32">
        <v>0.1</v>
      </c>
      <c r="Q61" s="43">
        <v>369000</v>
      </c>
      <c r="R61" s="58">
        <v>44747</v>
      </c>
      <c r="S61" s="58">
        <v>45112</v>
      </c>
      <c r="T61" s="48">
        <v>0.8</v>
      </c>
      <c r="U61" s="48">
        <v>0.2</v>
      </c>
      <c r="V61" s="46">
        <v>73800</v>
      </c>
      <c r="W61" s="43">
        <v>73800</v>
      </c>
      <c r="X61" s="47">
        <v>295200</v>
      </c>
    </row>
    <row r="62" s="3" customFormat="1" ht="33.75" spans="1:24">
      <c r="A62" s="16" t="s">
        <v>27</v>
      </c>
      <c r="B62" s="16">
        <v>58</v>
      </c>
      <c r="C62" s="21" t="s">
        <v>286</v>
      </c>
      <c r="D62" s="18" t="s">
        <v>73</v>
      </c>
      <c r="E62" s="18" t="s">
        <v>435</v>
      </c>
      <c r="F62" s="22" t="s">
        <v>436</v>
      </c>
      <c r="G62" s="77" t="s">
        <v>81</v>
      </c>
      <c r="H62" s="20" t="s">
        <v>33</v>
      </c>
      <c r="I62" s="20" t="s">
        <v>62</v>
      </c>
      <c r="J62" s="82" t="s">
        <v>437</v>
      </c>
      <c r="K62" s="29" t="s">
        <v>90</v>
      </c>
      <c r="L62" s="29" t="s">
        <v>36</v>
      </c>
      <c r="M62" s="29">
        <v>44</v>
      </c>
      <c r="N62" s="46">
        <v>3000</v>
      </c>
      <c r="O62" s="46">
        <v>132000</v>
      </c>
      <c r="P62" s="32">
        <v>0.1</v>
      </c>
      <c r="Q62" s="43">
        <v>13200</v>
      </c>
      <c r="R62" s="58">
        <v>44747</v>
      </c>
      <c r="S62" s="58">
        <v>45111</v>
      </c>
      <c r="T62" s="48">
        <v>0.8</v>
      </c>
      <c r="U62" s="48">
        <v>0.2</v>
      </c>
      <c r="V62" s="46">
        <v>2640</v>
      </c>
      <c r="W62" s="43">
        <v>2640</v>
      </c>
      <c r="X62" s="47">
        <v>10560</v>
      </c>
    </row>
    <row r="63" s="3" customFormat="1" ht="33.75" spans="1:24">
      <c r="A63" s="16" t="s">
        <v>27</v>
      </c>
      <c r="B63" s="16">
        <v>59</v>
      </c>
      <c r="C63" s="21" t="s">
        <v>286</v>
      </c>
      <c r="D63" s="18" t="s">
        <v>73</v>
      </c>
      <c r="E63" s="18" t="s">
        <v>438</v>
      </c>
      <c r="F63" s="22" t="s">
        <v>433</v>
      </c>
      <c r="G63" s="77" t="s">
        <v>81</v>
      </c>
      <c r="H63" s="20" t="s">
        <v>33</v>
      </c>
      <c r="I63" s="20" t="s">
        <v>62</v>
      </c>
      <c r="J63" s="82" t="s">
        <v>439</v>
      </c>
      <c r="K63" s="29" t="s">
        <v>72</v>
      </c>
      <c r="L63" s="29" t="s">
        <v>36</v>
      </c>
      <c r="M63" s="29">
        <v>468</v>
      </c>
      <c r="N63" s="46">
        <v>3000</v>
      </c>
      <c r="O63" s="46">
        <v>1404000</v>
      </c>
      <c r="P63" s="32">
        <v>0.1</v>
      </c>
      <c r="Q63" s="43">
        <v>140400</v>
      </c>
      <c r="R63" s="58">
        <v>44747</v>
      </c>
      <c r="S63" s="58">
        <v>45111</v>
      </c>
      <c r="T63" s="48">
        <v>0.8</v>
      </c>
      <c r="U63" s="48">
        <v>0.2</v>
      </c>
      <c r="V63" s="46">
        <v>28080</v>
      </c>
      <c r="W63" s="43">
        <v>28080</v>
      </c>
      <c r="X63" s="47">
        <v>112320</v>
      </c>
    </row>
    <row r="64" s="3" customFormat="1" ht="33.75" spans="1:24">
      <c r="A64" s="16" t="s">
        <v>27</v>
      </c>
      <c r="B64" s="16">
        <v>60</v>
      </c>
      <c r="C64" s="21" t="s">
        <v>286</v>
      </c>
      <c r="D64" s="18" t="s">
        <v>73</v>
      </c>
      <c r="E64" s="27" t="s">
        <v>440</v>
      </c>
      <c r="F64" s="22" t="s">
        <v>441</v>
      </c>
      <c r="G64" s="79" t="s">
        <v>81</v>
      </c>
      <c r="H64" s="20" t="s">
        <v>33</v>
      </c>
      <c r="I64" s="18" t="s">
        <v>57</v>
      </c>
      <c r="J64" s="82" t="s">
        <v>442</v>
      </c>
      <c r="K64" s="29" t="s">
        <v>443</v>
      </c>
      <c r="L64" s="29" t="s">
        <v>36</v>
      </c>
      <c r="M64" s="29">
        <f>300*6</f>
        <v>1800</v>
      </c>
      <c r="N64" s="46">
        <v>2000</v>
      </c>
      <c r="O64" s="46">
        <v>3600000</v>
      </c>
      <c r="P64" s="32">
        <v>0.1</v>
      </c>
      <c r="Q64" s="43">
        <v>360000</v>
      </c>
      <c r="R64" s="58">
        <v>44765</v>
      </c>
      <c r="S64" s="58">
        <v>45129</v>
      </c>
      <c r="T64" s="48">
        <v>0.8</v>
      </c>
      <c r="U64" s="48">
        <v>0.2</v>
      </c>
      <c r="V64" s="49">
        <f>Q64*U64</f>
        <v>72000</v>
      </c>
      <c r="W64" s="43">
        <v>72000</v>
      </c>
      <c r="X64" s="47">
        <f>Q64*T64</f>
        <v>288000</v>
      </c>
    </row>
    <row r="65" s="3" customFormat="1" ht="33.75" spans="1:24">
      <c r="A65" s="16" t="s">
        <v>27</v>
      </c>
      <c r="B65" s="16">
        <v>61</v>
      </c>
      <c r="C65" s="21" t="s">
        <v>286</v>
      </c>
      <c r="D65" s="18" t="s">
        <v>73</v>
      </c>
      <c r="E65" s="27" t="s">
        <v>440</v>
      </c>
      <c r="F65" s="22" t="s">
        <v>441</v>
      </c>
      <c r="G65" s="79" t="s">
        <v>81</v>
      </c>
      <c r="H65" s="20" t="s">
        <v>33</v>
      </c>
      <c r="I65" s="18" t="s">
        <v>62</v>
      </c>
      <c r="J65" s="82" t="s">
        <v>444</v>
      </c>
      <c r="K65" s="29" t="s">
        <v>72</v>
      </c>
      <c r="L65" s="29" t="s">
        <v>36</v>
      </c>
      <c r="M65" s="29">
        <v>300</v>
      </c>
      <c r="N65" s="46">
        <v>3000</v>
      </c>
      <c r="O65" s="46">
        <v>900000</v>
      </c>
      <c r="P65" s="32">
        <v>0.1</v>
      </c>
      <c r="Q65" s="43">
        <v>90000</v>
      </c>
      <c r="R65" s="58">
        <v>44765</v>
      </c>
      <c r="S65" s="58">
        <v>45129</v>
      </c>
      <c r="T65" s="48">
        <v>0.8</v>
      </c>
      <c r="U65" s="48">
        <v>0.2</v>
      </c>
      <c r="V65" s="49">
        <v>18000</v>
      </c>
      <c r="W65" s="43">
        <v>18000</v>
      </c>
      <c r="X65" s="47">
        <v>72000</v>
      </c>
    </row>
    <row r="66" s="3" customFormat="1" ht="33.75" spans="1:24">
      <c r="A66" s="16" t="s">
        <v>27</v>
      </c>
      <c r="B66" s="16">
        <v>62</v>
      </c>
      <c r="C66" s="20" t="s">
        <v>286</v>
      </c>
      <c r="D66" s="18" t="s">
        <v>29</v>
      </c>
      <c r="E66" s="19" t="s">
        <v>445</v>
      </c>
      <c r="F66" s="19" t="s">
        <v>55</v>
      </c>
      <c r="G66" s="79" t="s">
        <v>32</v>
      </c>
      <c r="H66" s="20" t="s">
        <v>33</v>
      </c>
      <c r="I66" s="20" t="s">
        <v>57</v>
      </c>
      <c r="J66" s="18" t="s">
        <v>446</v>
      </c>
      <c r="K66" s="38" t="s">
        <v>447</v>
      </c>
      <c r="L66" s="29" t="s">
        <v>36</v>
      </c>
      <c r="M66" s="29">
        <f>1000*9</f>
        <v>9000</v>
      </c>
      <c r="N66" s="46">
        <v>900</v>
      </c>
      <c r="O66" s="46">
        <v>8100000</v>
      </c>
      <c r="P66" s="32">
        <v>0.1</v>
      </c>
      <c r="Q66" s="43">
        <v>810000</v>
      </c>
      <c r="R66" s="58">
        <v>44775</v>
      </c>
      <c r="S66" s="58">
        <v>45139.9993055556</v>
      </c>
      <c r="T66" s="99">
        <v>0.8</v>
      </c>
      <c r="U66" s="99">
        <v>0.2</v>
      </c>
      <c r="V66" s="46">
        <v>162000</v>
      </c>
      <c r="W66" s="43">
        <v>162000</v>
      </c>
      <c r="X66" s="100">
        <v>648000</v>
      </c>
    </row>
    <row r="67" s="3" customFormat="1" ht="33.75" spans="1:24">
      <c r="A67" s="16" t="s">
        <v>27</v>
      </c>
      <c r="B67" s="16">
        <v>63</v>
      </c>
      <c r="C67" s="20" t="s">
        <v>286</v>
      </c>
      <c r="D67" s="18" t="s">
        <v>29</v>
      </c>
      <c r="E67" s="19" t="s">
        <v>445</v>
      </c>
      <c r="F67" s="19" t="s">
        <v>55</v>
      </c>
      <c r="G67" s="79" t="s">
        <v>32</v>
      </c>
      <c r="H67" s="20" t="s">
        <v>33</v>
      </c>
      <c r="I67" s="18" t="s">
        <v>57</v>
      </c>
      <c r="J67" s="18" t="s">
        <v>448</v>
      </c>
      <c r="K67" s="29" t="s">
        <v>312</v>
      </c>
      <c r="L67" s="29" t="s">
        <v>36</v>
      </c>
      <c r="M67" s="29">
        <f>500*3</f>
        <v>1500</v>
      </c>
      <c r="N67" s="46">
        <v>2000</v>
      </c>
      <c r="O67" s="46">
        <v>3000000</v>
      </c>
      <c r="P67" s="32">
        <v>0.1</v>
      </c>
      <c r="Q67" s="43">
        <v>300000</v>
      </c>
      <c r="R67" s="58">
        <v>44775</v>
      </c>
      <c r="S67" s="58">
        <v>45139.9993055556</v>
      </c>
      <c r="T67" s="99">
        <v>0.8</v>
      </c>
      <c r="U67" s="99">
        <v>0.2</v>
      </c>
      <c r="V67" s="46">
        <v>60000</v>
      </c>
      <c r="W67" s="43">
        <v>60000</v>
      </c>
      <c r="X67" s="100">
        <v>240000</v>
      </c>
    </row>
    <row r="68" s="3" customFormat="1" ht="33.75" spans="1:24">
      <c r="A68" s="16" t="s">
        <v>27</v>
      </c>
      <c r="B68" s="16">
        <v>64</v>
      </c>
      <c r="C68" s="20" t="s">
        <v>286</v>
      </c>
      <c r="D68" s="18" t="s">
        <v>29</v>
      </c>
      <c r="E68" s="77" t="s">
        <v>449</v>
      </c>
      <c r="F68" s="19" t="s">
        <v>301</v>
      </c>
      <c r="G68" s="79" t="s">
        <v>32</v>
      </c>
      <c r="H68" s="20" t="s">
        <v>33</v>
      </c>
      <c r="I68" s="18" t="s">
        <v>61</v>
      </c>
      <c r="J68" s="18" t="s">
        <v>450</v>
      </c>
      <c r="K68" s="18" t="s">
        <v>451</v>
      </c>
      <c r="L68" s="29" t="s">
        <v>36</v>
      </c>
      <c r="M68" s="29">
        <f>126*12</f>
        <v>1512</v>
      </c>
      <c r="N68" s="46">
        <v>900</v>
      </c>
      <c r="O68" s="46">
        <v>1360800</v>
      </c>
      <c r="P68" s="32">
        <v>0.06</v>
      </c>
      <c r="Q68" s="43">
        <f>O68*P68</f>
        <v>81648</v>
      </c>
      <c r="R68" s="58">
        <v>44786</v>
      </c>
      <c r="S68" s="58">
        <v>45150.9993055556</v>
      </c>
      <c r="T68" s="99">
        <v>0.8</v>
      </c>
      <c r="U68" s="99">
        <v>0.2</v>
      </c>
      <c r="V68" s="46">
        <f>Q68*U68</f>
        <v>16329.6</v>
      </c>
      <c r="W68" s="43">
        <v>16329.6</v>
      </c>
      <c r="X68" s="100">
        <f>Q68*T68</f>
        <v>65318.4</v>
      </c>
    </row>
    <row r="69" s="3" customFormat="1" ht="33.75" spans="1:24">
      <c r="A69" s="16" t="s">
        <v>27</v>
      </c>
      <c r="B69" s="16">
        <v>65</v>
      </c>
      <c r="C69" s="20" t="s">
        <v>286</v>
      </c>
      <c r="D69" s="18" t="s">
        <v>29</v>
      </c>
      <c r="E69" s="77" t="s">
        <v>449</v>
      </c>
      <c r="F69" s="19" t="s">
        <v>301</v>
      </c>
      <c r="G69" s="18" t="s">
        <v>32</v>
      </c>
      <c r="H69" s="20" t="s">
        <v>33</v>
      </c>
      <c r="I69" s="18" t="s">
        <v>57</v>
      </c>
      <c r="J69" s="18" t="s">
        <v>452</v>
      </c>
      <c r="K69" s="18" t="s">
        <v>299</v>
      </c>
      <c r="L69" s="29" t="s">
        <v>36</v>
      </c>
      <c r="M69" s="29">
        <f>480*6</f>
        <v>2880</v>
      </c>
      <c r="N69" s="46">
        <v>2000</v>
      </c>
      <c r="O69" s="46">
        <v>5760000</v>
      </c>
      <c r="P69" s="32">
        <v>0.1</v>
      </c>
      <c r="Q69" s="43">
        <v>576000</v>
      </c>
      <c r="R69" s="58">
        <v>44786</v>
      </c>
      <c r="S69" s="58">
        <v>45150.9993055556</v>
      </c>
      <c r="T69" s="99">
        <v>0.8</v>
      </c>
      <c r="U69" s="99">
        <v>0.2</v>
      </c>
      <c r="V69" s="46">
        <v>115200</v>
      </c>
      <c r="W69" s="43">
        <v>115200</v>
      </c>
      <c r="X69" s="100">
        <v>460800</v>
      </c>
    </row>
    <row r="70" s="3" customFormat="1" ht="33.75" spans="1:24">
      <c r="A70" s="16" t="s">
        <v>27</v>
      </c>
      <c r="B70" s="16">
        <v>66</v>
      </c>
      <c r="C70" s="20" t="s">
        <v>286</v>
      </c>
      <c r="D70" s="18" t="s">
        <v>29</v>
      </c>
      <c r="E70" s="77" t="s">
        <v>449</v>
      </c>
      <c r="F70" s="19" t="s">
        <v>301</v>
      </c>
      <c r="G70" s="18" t="s">
        <v>32</v>
      </c>
      <c r="H70" s="20" t="s">
        <v>33</v>
      </c>
      <c r="I70" s="18" t="s">
        <v>57</v>
      </c>
      <c r="J70" s="18" t="s">
        <v>453</v>
      </c>
      <c r="K70" s="18" t="s">
        <v>451</v>
      </c>
      <c r="L70" s="29" t="s">
        <v>36</v>
      </c>
      <c r="M70" s="29">
        <f>50*10</f>
        <v>500</v>
      </c>
      <c r="N70" s="46">
        <v>900</v>
      </c>
      <c r="O70" s="46">
        <v>450000</v>
      </c>
      <c r="P70" s="32">
        <v>0.1</v>
      </c>
      <c r="Q70" s="43">
        <v>45000</v>
      </c>
      <c r="R70" s="58">
        <v>44786</v>
      </c>
      <c r="S70" s="58">
        <v>45150.9993055556</v>
      </c>
      <c r="T70" s="99">
        <v>0.8</v>
      </c>
      <c r="U70" s="99">
        <v>0.2</v>
      </c>
      <c r="V70" s="46">
        <v>9000</v>
      </c>
      <c r="W70" s="43">
        <v>9000</v>
      </c>
      <c r="X70" s="100">
        <v>36000</v>
      </c>
    </row>
    <row r="71" s="3" customFormat="1" ht="33.75" spans="1:24">
      <c r="A71" s="16" t="s">
        <v>27</v>
      </c>
      <c r="B71" s="16">
        <v>67</v>
      </c>
      <c r="C71" s="20" t="s">
        <v>286</v>
      </c>
      <c r="D71" s="18" t="s">
        <v>73</v>
      </c>
      <c r="E71" s="18" t="s">
        <v>454</v>
      </c>
      <c r="F71" s="19" t="s">
        <v>455</v>
      </c>
      <c r="G71" s="18" t="s">
        <v>81</v>
      </c>
      <c r="H71" s="20" t="s">
        <v>33</v>
      </c>
      <c r="I71" s="18" t="s">
        <v>57</v>
      </c>
      <c r="J71" s="18" t="s">
        <v>456</v>
      </c>
      <c r="K71" s="29" t="s">
        <v>357</v>
      </c>
      <c r="L71" s="29" t="s">
        <v>36</v>
      </c>
      <c r="M71" s="29">
        <f>11*4</f>
        <v>44</v>
      </c>
      <c r="N71" s="46">
        <v>2000</v>
      </c>
      <c r="O71" s="46">
        <v>88000</v>
      </c>
      <c r="P71" s="32">
        <v>0.1</v>
      </c>
      <c r="Q71" s="43">
        <v>8800</v>
      </c>
      <c r="R71" s="58">
        <v>44798</v>
      </c>
      <c r="S71" s="58">
        <v>45162.9993055556</v>
      </c>
      <c r="T71" s="99">
        <v>0.8</v>
      </c>
      <c r="U71" s="99">
        <v>0.2</v>
      </c>
      <c r="V71" s="46">
        <v>1760</v>
      </c>
      <c r="W71" s="43">
        <v>1760</v>
      </c>
      <c r="X71" s="100">
        <v>7040</v>
      </c>
    </row>
    <row r="72" s="76" customFormat="1" ht="33.75" spans="1:24">
      <c r="A72" s="16" t="s">
        <v>27</v>
      </c>
      <c r="B72" s="16">
        <v>68</v>
      </c>
      <c r="C72" s="20" t="s">
        <v>286</v>
      </c>
      <c r="D72" s="18" t="s">
        <v>73</v>
      </c>
      <c r="E72" s="19" t="s">
        <v>457</v>
      </c>
      <c r="F72" s="19" t="s">
        <v>246</v>
      </c>
      <c r="G72" s="74" t="s">
        <v>81</v>
      </c>
      <c r="H72" s="29" t="s">
        <v>33</v>
      </c>
      <c r="I72" s="29" t="s">
        <v>201</v>
      </c>
      <c r="J72" s="37" t="s">
        <v>458</v>
      </c>
      <c r="K72" s="29" t="s">
        <v>201</v>
      </c>
      <c r="L72" s="29" t="s">
        <v>36</v>
      </c>
      <c r="M72" s="29">
        <v>992</v>
      </c>
      <c r="N72" s="97">
        <v>1000</v>
      </c>
      <c r="O72" s="46">
        <f>N72*M72</f>
        <v>992000</v>
      </c>
      <c r="P72" s="32">
        <v>0.04</v>
      </c>
      <c r="Q72" s="43">
        <f>O72*P72</f>
        <v>39680</v>
      </c>
      <c r="R72" s="101">
        <v>44798</v>
      </c>
      <c r="S72" s="101">
        <v>44889.9993055556</v>
      </c>
      <c r="T72" s="48">
        <v>0.8</v>
      </c>
      <c r="U72" s="48">
        <v>0.2</v>
      </c>
      <c r="V72" s="46">
        <f>Q72*U72</f>
        <v>7936</v>
      </c>
      <c r="W72" s="81">
        <v>7936</v>
      </c>
      <c r="X72" s="100">
        <f>Q72*T72</f>
        <v>31744</v>
      </c>
    </row>
    <row r="73" s="3" customFormat="1" ht="33.75" spans="1:24">
      <c r="A73" s="16" t="s">
        <v>27</v>
      </c>
      <c r="B73" s="16">
        <v>69</v>
      </c>
      <c r="C73" s="20" t="s">
        <v>286</v>
      </c>
      <c r="D73" s="18" t="s">
        <v>73</v>
      </c>
      <c r="E73" s="18" t="s">
        <v>457</v>
      </c>
      <c r="F73" s="19" t="s">
        <v>459</v>
      </c>
      <c r="G73" s="18" t="s">
        <v>81</v>
      </c>
      <c r="H73" s="20" t="s">
        <v>33</v>
      </c>
      <c r="I73" s="20" t="s">
        <v>62</v>
      </c>
      <c r="J73" s="18" t="s">
        <v>460</v>
      </c>
      <c r="K73" s="29" t="s">
        <v>461</v>
      </c>
      <c r="L73" s="29" t="s">
        <v>36</v>
      </c>
      <c r="M73" s="29">
        <v>260</v>
      </c>
      <c r="N73" s="46">
        <v>3000</v>
      </c>
      <c r="O73" s="46">
        <v>780000</v>
      </c>
      <c r="P73" s="32">
        <v>0.1</v>
      </c>
      <c r="Q73" s="43">
        <v>78000</v>
      </c>
      <c r="R73" s="86">
        <v>44799</v>
      </c>
      <c r="S73" s="86">
        <v>45163.9993055556</v>
      </c>
      <c r="T73" s="48">
        <v>0.8</v>
      </c>
      <c r="U73" s="48">
        <v>0.2</v>
      </c>
      <c r="V73" s="49">
        <v>15600</v>
      </c>
      <c r="W73" s="43">
        <v>15600</v>
      </c>
      <c r="X73" s="100">
        <v>62400</v>
      </c>
    </row>
    <row r="74" s="3" customFormat="1" ht="33.75" spans="1:24">
      <c r="A74" s="16" t="s">
        <v>27</v>
      </c>
      <c r="B74" s="16">
        <v>70</v>
      </c>
      <c r="C74" s="20" t="s">
        <v>286</v>
      </c>
      <c r="D74" s="18" t="s">
        <v>73</v>
      </c>
      <c r="E74" s="18" t="s">
        <v>457</v>
      </c>
      <c r="F74" s="19" t="s">
        <v>459</v>
      </c>
      <c r="G74" s="18" t="s">
        <v>81</v>
      </c>
      <c r="H74" s="20" t="s">
        <v>33</v>
      </c>
      <c r="I74" s="18" t="s">
        <v>201</v>
      </c>
      <c r="J74" s="18" t="s">
        <v>462</v>
      </c>
      <c r="K74" s="18" t="s">
        <v>201</v>
      </c>
      <c r="L74" s="29" t="s">
        <v>36</v>
      </c>
      <c r="M74" s="29">
        <v>380</v>
      </c>
      <c r="N74" s="46">
        <v>1000</v>
      </c>
      <c r="O74" s="46">
        <v>380000</v>
      </c>
      <c r="P74" s="32">
        <v>0.04</v>
      </c>
      <c r="Q74" s="43">
        <v>15200</v>
      </c>
      <c r="R74" s="86">
        <v>44799</v>
      </c>
      <c r="S74" s="86">
        <v>44890.9993055556</v>
      </c>
      <c r="T74" s="48">
        <v>0.8</v>
      </c>
      <c r="U74" s="48">
        <v>0.2</v>
      </c>
      <c r="V74" s="49">
        <v>3040</v>
      </c>
      <c r="W74" s="43">
        <v>3040</v>
      </c>
      <c r="X74" s="100">
        <v>12160</v>
      </c>
    </row>
    <row r="75" s="3" customFormat="1" ht="33.75" spans="1:24">
      <c r="A75" s="16" t="s">
        <v>27</v>
      </c>
      <c r="B75" s="16">
        <v>71</v>
      </c>
      <c r="C75" s="20" t="s">
        <v>286</v>
      </c>
      <c r="D75" s="18" t="s">
        <v>73</v>
      </c>
      <c r="E75" s="18" t="s">
        <v>457</v>
      </c>
      <c r="F75" s="19" t="s">
        <v>459</v>
      </c>
      <c r="G75" s="18" t="s">
        <v>81</v>
      </c>
      <c r="H75" s="20" t="s">
        <v>33</v>
      </c>
      <c r="I75" s="18" t="s">
        <v>34</v>
      </c>
      <c r="J75" s="18" t="s">
        <v>463</v>
      </c>
      <c r="K75" s="18" t="s">
        <v>34</v>
      </c>
      <c r="L75" s="29" t="s">
        <v>36</v>
      </c>
      <c r="M75" s="29">
        <v>100</v>
      </c>
      <c r="N75" s="46">
        <v>1500</v>
      </c>
      <c r="O75" s="46">
        <v>150000</v>
      </c>
      <c r="P75" s="32">
        <v>0.048</v>
      </c>
      <c r="Q75" s="43">
        <v>7200</v>
      </c>
      <c r="R75" s="86">
        <v>44799</v>
      </c>
      <c r="S75" s="86">
        <v>44895.9993055556</v>
      </c>
      <c r="T75" s="48">
        <v>0.8</v>
      </c>
      <c r="U75" s="48">
        <v>0.2</v>
      </c>
      <c r="V75" s="49">
        <v>1440</v>
      </c>
      <c r="W75" s="43">
        <v>1440</v>
      </c>
      <c r="X75" s="100">
        <v>5760</v>
      </c>
    </row>
    <row r="76" s="3" customFormat="1" ht="33.75" spans="1:24">
      <c r="A76" s="16" t="s">
        <v>27</v>
      </c>
      <c r="B76" s="16">
        <v>72</v>
      </c>
      <c r="C76" s="20" t="s">
        <v>286</v>
      </c>
      <c r="D76" s="18" t="s">
        <v>73</v>
      </c>
      <c r="E76" s="18" t="s">
        <v>464</v>
      </c>
      <c r="F76" s="19" t="s">
        <v>465</v>
      </c>
      <c r="G76" s="18" t="s">
        <v>81</v>
      </c>
      <c r="H76" s="20" t="s">
        <v>33</v>
      </c>
      <c r="I76" s="20" t="s">
        <v>62</v>
      </c>
      <c r="J76" s="18" t="s">
        <v>466</v>
      </c>
      <c r="K76" s="29" t="s">
        <v>461</v>
      </c>
      <c r="L76" s="29" t="s">
        <v>36</v>
      </c>
      <c r="M76" s="29">
        <v>510</v>
      </c>
      <c r="N76" s="46">
        <v>3000</v>
      </c>
      <c r="O76" s="46">
        <v>1530000</v>
      </c>
      <c r="P76" s="32">
        <v>0.1</v>
      </c>
      <c r="Q76" s="43">
        <v>153000</v>
      </c>
      <c r="R76" s="86">
        <v>44800</v>
      </c>
      <c r="S76" s="86">
        <v>45164.9993055556</v>
      </c>
      <c r="T76" s="48">
        <v>0.8</v>
      </c>
      <c r="U76" s="48">
        <v>0.2</v>
      </c>
      <c r="V76" s="49">
        <v>30600</v>
      </c>
      <c r="W76" s="43">
        <v>30600</v>
      </c>
      <c r="X76" s="100">
        <v>122400</v>
      </c>
    </row>
    <row r="77" s="3" customFormat="1" ht="33.75" spans="1:24">
      <c r="A77" s="16" t="s">
        <v>27</v>
      </c>
      <c r="B77" s="16">
        <v>73</v>
      </c>
      <c r="C77" s="20" t="s">
        <v>286</v>
      </c>
      <c r="D77" s="18" t="s">
        <v>73</v>
      </c>
      <c r="E77" s="18" t="s">
        <v>467</v>
      </c>
      <c r="F77" s="19" t="s">
        <v>468</v>
      </c>
      <c r="G77" s="18" t="s">
        <v>81</v>
      </c>
      <c r="H77" s="20" t="s">
        <v>33</v>
      </c>
      <c r="I77" s="18" t="s">
        <v>201</v>
      </c>
      <c r="J77" s="18" t="s">
        <v>469</v>
      </c>
      <c r="K77" s="18" t="s">
        <v>201</v>
      </c>
      <c r="L77" s="29" t="s">
        <v>36</v>
      </c>
      <c r="M77" s="29">
        <v>174</v>
      </c>
      <c r="N77" s="46">
        <v>1000</v>
      </c>
      <c r="O77" s="46">
        <v>174000</v>
      </c>
      <c r="P77" s="32">
        <v>0.04</v>
      </c>
      <c r="Q77" s="43">
        <v>6960</v>
      </c>
      <c r="R77" s="86">
        <v>44803</v>
      </c>
      <c r="S77" s="86">
        <v>44894.9993055556</v>
      </c>
      <c r="T77" s="48">
        <v>0.8</v>
      </c>
      <c r="U77" s="48">
        <v>0.2</v>
      </c>
      <c r="V77" s="49">
        <v>1392</v>
      </c>
      <c r="W77" s="43">
        <v>1392</v>
      </c>
      <c r="X77" s="100">
        <v>5568</v>
      </c>
    </row>
    <row r="78" s="3" customFormat="1" ht="33.75" spans="1:24">
      <c r="A78" s="16" t="s">
        <v>27</v>
      </c>
      <c r="B78" s="16">
        <v>74</v>
      </c>
      <c r="C78" s="20" t="s">
        <v>286</v>
      </c>
      <c r="D78" s="18" t="s">
        <v>73</v>
      </c>
      <c r="E78" s="18" t="s">
        <v>373</v>
      </c>
      <c r="F78" s="19" t="s">
        <v>397</v>
      </c>
      <c r="G78" s="18" t="s">
        <v>81</v>
      </c>
      <c r="H78" s="20" t="s">
        <v>33</v>
      </c>
      <c r="I78" s="18" t="s">
        <v>201</v>
      </c>
      <c r="J78" s="18" t="s">
        <v>470</v>
      </c>
      <c r="K78" s="18" t="s">
        <v>201</v>
      </c>
      <c r="L78" s="29" t="s">
        <v>36</v>
      </c>
      <c r="M78" s="29">
        <v>450</v>
      </c>
      <c r="N78" s="46">
        <v>1000</v>
      </c>
      <c r="O78" s="46">
        <v>450000</v>
      </c>
      <c r="P78" s="32">
        <v>0.04</v>
      </c>
      <c r="Q78" s="43">
        <v>18000</v>
      </c>
      <c r="R78" s="86">
        <v>44803</v>
      </c>
      <c r="S78" s="86">
        <v>44894.9993055556</v>
      </c>
      <c r="T78" s="48">
        <v>0.8</v>
      </c>
      <c r="U78" s="48">
        <v>0.2</v>
      </c>
      <c r="V78" s="49">
        <v>3600</v>
      </c>
      <c r="W78" s="43">
        <v>3600</v>
      </c>
      <c r="X78" s="100">
        <v>14400</v>
      </c>
    </row>
    <row r="79" s="3" customFormat="1" ht="33.75" spans="1:24">
      <c r="A79" s="16" t="s">
        <v>27</v>
      </c>
      <c r="B79" s="16">
        <v>75</v>
      </c>
      <c r="C79" s="20" t="s">
        <v>286</v>
      </c>
      <c r="D79" s="18" t="s">
        <v>73</v>
      </c>
      <c r="E79" s="18" t="s">
        <v>424</v>
      </c>
      <c r="F79" s="19" t="s">
        <v>471</v>
      </c>
      <c r="G79" s="18" t="s">
        <v>81</v>
      </c>
      <c r="H79" s="20" t="s">
        <v>33</v>
      </c>
      <c r="I79" s="18" t="s">
        <v>201</v>
      </c>
      <c r="J79" s="18" t="s">
        <v>472</v>
      </c>
      <c r="K79" s="18" t="s">
        <v>201</v>
      </c>
      <c r="L79" s="29" t="s">
        <v>36</v>
      </c>
      <c r="M79" s="98">
        <v>101.3</v>
      </c>
      <c r="N79" s="46">
        <v>1000</v>
      </c>
      <c r="O79" s="46">
        <v>101300</v>
      </c>
      <c r="P79" s="32">
        <v>0.04</v>
      </c>
      <c r="Q79" s="43">
        <v>4052</v>
      </c>
      <c r="R79" s="86">
        <v>44808</v>
      </c>
      <c r="S79" s="86">
        <v>44898.9993055556</v>
      </c>
      <c r="T79" s="48">
        <v>0.8</v>
      </c>
      <c r="U79" s="48">
        <v>0.2</v>
      </c>
      <c r="V79" s="49">
        <v>810.4</v>
      </c>
      <c r="W79" s="43">
        <v>810.4</v>
      </c>
      <c r="X79" s="100">
        <v>3241.6</v>
      </c>
    </row>
    <row r="80" s="3" customFormat="1" ht="33.75" spans="1:24">
      <c r="A80" s="16" t="s">
        <v>27</v>
      </c>
      <c r="B80" s="16">
        <v>76</v>
      </c>
      <c r="C80" s="21" t="s">
        <v>286</v>
      </c>
      <c r="D80" s="78" t="s">
        <v>73</v>
      </c>
      <c r="E80" s="78" t="s">
        <v>473</v>
      </c>
      <c r="F80" s="96" t="s">
        <v>276</v>
      </c>
      <c r="G80" s="17" t="s">
        <v>81</v>
      </c>
      <c r="H80" s="29" t="s">
        <v>33</v>
      </c>
      <c r="I80" s="29" t="s">
        <v>201</v>
      </c>
      <c r="J80" s="37" t="s">
        <v>474</v>
      </c>
      <c r="K80" s="29" t="s">
        <v>201</v>
      </c>
      <c r="L80" s="29" t="s">
        <v>36</v>
      </c>
      <c r="M80" s="29">
        <v>230</v>
      </c>
      <c r="N80" s="97">
        <v>1000</v>
      </c>
      <c r="O80" s="46">
        <f>N80*M80</f>
        <v>230000</v>
      </c>
      <c r="P80" s="32">
        <v>0.04</v>
      </c>
      <c r="Q80" s="43">
        <f>O80*P80</f>
        <v>9200</v>
      </c>
      <c r="R80" s="101">
        <v>44811</v>
      </c>
      <c r="S80" s="101">
        <v>44991.9993055556</v>
      </c>
      <c r="T80" s="48">
        <v>0.8</v>
      </c>
      <c r="U80" s="48">
        <v>0.2</v>
      </c>
      <c r="V80" s="46">
        <f>Q80*U80</f>
        <v>1840</v>
      </c>
      <c r="W80" s="81">
        <v>1840</v>
      </c>
      <c r="X80" s="47">
        <f>Q80*T80</f>
        <v>7360</v>
      </c>
    </row>
  </sheetData>
  <autoFilter ref="A4:X80">
    <extLst/>
  </autoFilter>
  <mergeCells count="4">
    <mergeCell ref="A2:X2"/>
    <mergeCell ref="A3:A4"/>
    <mergeCell ref="B3:B4"/>
    <mergeCell ref="W54:W55"/>
  </mergeCells>
  <dataValidations count="3">
    <dataValidation type="list" allowBlank="1" showInputMessage="1" showErrorMessage="1" sqref="D37 D9:D31 D41:D71 D73:D79">
      <formula1>"深圳市内（含深汕）,省内市外"</formula1>
    </dataValidation>
    <dataValidation type="list" allowBlank="1" showInputMessage="1" showErrorMessage="1" sqref="G51 G6:G8 G9:G26 G42:G49 G64:G71 G73:G79">
      <formula1>"菜篮子基地,农业龙头企业,市内其他主体"</formula1>
    </dataValidation>
    <dataValidation allowBlank="1" showInputMessage="1" showErrorMessage="1" sqref="E37 E61 E63 E71 E9:E27 E66:E67 E73:E79"/>
  </dataValidations>
  <pageMargins left="0.700694444444445" right="0.700694444444445" top="0.751388888888889" bottom="0.751388888888889" header="0.298611111111111" footer="0.298611111111111"/>
  <pageSetup paperSize="8" scale="57" firstPageNumber="14" orientation="landscape" useFirstPageNumber="1" horizontalDpi="600"/>
  <headerFooter>
    <oddFooter>&amp;C&amp;P</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44"/>
  <sheetViews>
    <sheetView view="pageBreakPreview" zoomScaleNormal="100" workbookViewId="0">
      <pane xSplit="11" ySplit="4" topLeftCell="R5" activePane="bottomRight" state="frozen"/>
      <selection/>
      <selection pane="topRight"/>
      <selection pane="bottomLeft"/>
      <selection pane="bottomRight" activeCell="Z9" sqref="Z9"/>
    </sheetView>
  </sheetViews>
  <sheetFormatPr defaultColWidth="9.45833333333333" defaultRowHeight="13.5"/>
  <cols>
    <col min="1" max="1" width="9.45833333333333" style="4"/>
    <col min="2" max="2" width="4.275" style="4" customWidth="1"/>
    <col min="3" max="3" width="15.0916666666667" style="4" customWidth="1"/>
    <col min="4" max="4" width="6.275" style="4" customWidth="1"/>
    <col min="5" max="5" width="21.3666666666667" style="4" customWidth="1"/>
    <col min="6" max="6" width="20.4583333333333" style="4" customWidth="1"/>
    <col min="7" max="7" width="8" style="4" customWidth="1"/>
    <col min="8" max="8" width="6.36666666666667" style="4" customWidth="1"/>
    <col min="9" max="9" width="7.63333333333333" style="4" customWidth="1"/>
    <col min="10" max="10" width="17.275" style="4" customWidth="1"/>
    <col min="11" max="11" width="9.45833333333333" style="4"/>
    <col min="12" max="12" width="4.18333333333333" style="4" customWidth="1"/>
    <col min="13" max="13" width="5.81666666666667" style="4" customWidth="1"/>
    <col min="14" max="14" width="8.90833333333333" style="5" customWidth="1"/>
    <col min="15" max="15" width="12.7166666666667" style="5" customWidth="1"/>
    <col min="16" max="16" width="5.275" style="4" customWidth="1"/>
    <col min="17" max="17" width="12.3666666666667" style="4" customWidth="1"/>
    <col min="18" max="18" width="10.275" style="4" customWidth="1"/>
    <col min="19" max="19" width="10.0916666666667" style="4" customWidth="1"/>
    <col min="20" max="21" width="6.725" style="4" customWidth="1"/>
    <col min="22" max="22" width="12.6333333333333" style="4" customWidth="1"/>
    <col min="23" max="23" width="12.3666666666667" style="5" customWidth="1"/>
    <col min="24" max="24" width="12.9083333333333" style="5" customWidth="1"/>
    <col min="25" max="16384" width="9.45833333333333" style="4"/>
  </cols>
  <sheetData>
    <row r="1" spans="1:1">
      <c r="A1" s="4" t="s">
        <v>475</v>
      </c>
    </row>
    <row r="2" s="1" customFormat="1" ht="29" customHeight="1" spans="1:24">
      <c r="A2" s="6" t="s">
        <v>476</v>
      </c>
      <c r="B2" s="6"/>
      <c r="C2" s="6"/>
      <c r="D2" s="6"/>
      <c r="E2" s="6"/>
      <c r="F2" s="6"/>
      <c r="G2" s="6"/>
      <c r="H2" s="6"/>
      <c r="I2" s="6"/>
      <c r="J2" s="6"/>
      <c r="K2" s="6"/>
      <c r="L2" s="6"/>
      <c r="M2" s="6"/>
      <c r="N2" s="6"/>
      <c r="O2" s="6"/>
      <c r="P2" s="6"/>
      <c r="Q2" s="6"/>
      <c r="R2" s="6"/>
      <c r="S2" s="6"/>
      <c r="T2" s="6"/>
      <c r="U2" s="6"/>
      <c r="V2" s="6"/>
      <c r="W2" s="6"/>
      <c r="X2" s="6"/>
    </row>
    <row r="3" s="2" customFormat="1" ht="55.5" customHeight="1" spans="1:24">
      <c r="A3" s="9" t="s">
        <v>2</v>
      </c>
      <c r="B3" s="8" t="s">
        <v>3</v>
      </c>
      <c r="C3" s="9" t="s">
        <v>4</v>
      </c>
      <c r="D3" s="10" t="s">
        <v>5</v>
      </c>
      <c r="E3" s="10" t="s">
        <v>6</v>
      </c>
      <c r="F3" s="11" t="s">
        <v>7</v>
      </c>
      <c r="G3" s="11" t="s">
        <v>8</v>
      </c>
      <c r="H3" s="12" t="s">
        <v>9</v>
      </c>
      <c r="I3" s="12" t="s">
        <v>10</v>
      </c>
      <c r="J3" s="12" t="s">
        <v>11</v>
      </c>
      <c r="K3" s="12" t="s">
        <v>12</v>
      </c>
      <c r="L3" s="12" t="s">
        <v>13</v>
      </c>
      <c r="M3" s="12" t="s">
        <v>14</v>
      </c>
      <c r="N3" s="12" t="s">
        <v>15</v>
      </c>
      <c r="O3" s="12" t="s">
        <v>16</v>
      </c>
      <c r="P3" s="12" t="s">
        <v>17</v>
      </c>
      <c r="Q3" s="12" t="s">
        <v>18</v>
      </c>
      <c r="R3" s="12" t="s">
        <v>19</v>
      </c>
      <c r="S3" s="12" t="s">
        <v>20</v>
      </c>
      <c r="T3" s="12" t="s">
        <v>21</v>
      </c>
      <c r="U3" s="12" t="s">
        <v>22</v>
      </c>
      <c r="V3" s="12" t="s">
        <v>23</v>
      </c>
      <c r="W3" s="41" t="s">
        <v>24</v>
      </c>
      <c r="X3" s="41" t="s">
        <v>25</v>
      </c>
    </row>
    <row r="4" s="2" customFormat="1" ht="17.5" customHeight="1" spans="1:24">
      <c r="A4" s="9"/>
      <c r="B4" s="14"/>
      <c r="C4" s="10">
        <v>1</v>
      </c>
      <c r="D4" s="10">
        <v>2</v>
      </c>
      <c r="E4" s="10">
        <v>3</v>
      </c>
      <c r="F4" s="10">
        <v>4</v>
      </c>
      <c r="G4" s="10">
        <v>5</v>
      </c>
      <c r="H4" s="10">
        <v>6</v>
      </c>
      <c r="I4" s="10">
        <v>7</v>
      </c>
      <c r="J4" s="10">
        <v>8</v>
      </c>
      <c r="K4" s="10">
        <v>9</v>
      </c>
      <c r="L4" s="10">
        <v>10</v>
      </c>
      <c r="M4" s="10">
        <v>11</v>
      </c>
      <c r="N4" s="10">
        <v>12</v>
      </c>
      <c r="O4" s="10">
        <v>13</v>
      </c>
      <c r="P4" s="10">
        <v>14</v>
      </c>
      <c r="Q4" s="10">
        <v>15</v>
      </c>
      <c r="R4" s="10">
        <v>16</v>
      </c>
      <c r="S4" s="10">
        <v>17</v>
      </c>
      <c r="T4" s="10">
        <v>18</v>
      </c>
      <c r="U4" s="10">
        <v>19</v>
      </c>
      <c r="V4" s="10">
        <v>20</v>
      </c>
      <c r="W4" s="10">
        <v>21</v>
      </c>
      <c r="X4" s="10">
        <v>23</v>
      </c>
    </row>
    <row r="5" s="2" customFormat="1" ht="17.5" customHeight="1" spans="1:24">
      <c r="A5" s="9"/>
      <c r="B5" s="14"/>
      <c r="C5" s="10" t="s">
        <v>26</v>
      </c>
      <c r="D5" s="10"/>
      <c r="E5" s="10"/>
      <c r="F5" s="10"/>
      <c r="G5" s="10"/>
      <c r="H5" s="10"/>
      <c r="I5" s="10"/>
      <c r="J5" s="10"/>
      <c r="K5" s="10"/>
      <c r="L5" s="10"/>
      <c r="M5" s="10"/>
      <c r="N5" s="10"/>
      <c r="O5" s="10"/>
      <c r="P5" s="10"/>
      <c r="Q5" s="10"/>
      <c r="R5" s="10"/>
      <c r="S5" s="10"/>
      <c r="T5" s="10"/>
      <c r="U5" s="10"/>
      <c r="V5" s="10"/>
      <c r="W5" s="10"/>
      <c r="X5" s="42">
        <f>SUM(X6:X44)</f>
        <v>401027.2</v>
      </c>
    </row>
    <row r="6" s="3" customFormat="1" ht="33.75" spans="1:24">
      <c r="A6" s="15" t="s">
        <v>27</v>
      </c>
      <c r="B6" s="16">
        <v>3</v>
      </c>
      <c r="C6" s="26" t="s">
        <v>477</v>
      </c>
      <c r="D6" s="18" t="s">
        <v>73</v>
      </c>
      <c r="E6" s="27" t="s">
        <v>478</v>
      </c>
      <c r="F6" s="68" t="s">
        <v>479</v>
      </c>
      <c r="G6" s="20" t="s">
        <v>56</v>
      </c>
      <c r="H6" s="20" t="s">
        <v>33</v>
      </c>
      <c r="I6" s="18" t="s">
        <v>57</v>
      </c>
      <c r="J6" s="37" t="s">
        <v>480</v>
      </c>
      <c r="K6" s="74" t="s">
        <v>481</v>
      </c>
      <c r="L6" s="29" t="s">
        <v>36</v>
      </c>
      <c r="M6" s="18">
        <v>600</v>
      </c>
      <c r="N6" s="46">
        <v>900</v>
      </c>
      <c r="O6" s="31">
        <f t="shared" ref="O6:O19" si="0">M6*N6</f>
        <v>540000</v>
      </c>
      <c r="P6" s="32">
        <v>0.1</v>
      </c>
      <c r="Q6" s="43">
        <f t="shared" ref="Q6:Q19" si="1">O6*P6</f>
        <v>54000</v>
      </c>
      <c r="R6" s="58">
        <v>44552</v>
      </c>
      <c r="S6" s="58">
        <v>44916</v>
      </c>
      <c r="T6" s="48">
        <v>0.8</v>
      </c>
      <c r="U6" s="48">
        <v>0.2</v>
      </c>
      <c r="V6" s="46">
        <f t="shared" ref="V6:V19" si="2">Q6*U6</f>
        <v>10800</v>
      </c>
      <c r="W6" s="43">
        <v>10800</v>
      </c>
      <c r="X6" s="47">
        <f t="shared" ref="X6:X19" si="3">Q6*T6</f>
        <v>43200</v>
      </c>
    </row>
    <row r="7" s="3" customFormat="1" ht="33.75" spans="1:24">
      <c r="A7" s="15" t="s">
        <v>27</v>
      </c>
      <c r="B7" s="16">
        <v>4</v>
      </c>
      <c r="C7" s="26" t="s">
        <v>477</v>
      </c>
      <c r="D7" s="18" t="s">
        <v>73</v>
      </c>
      <c r="E7" s="27" t="s">
        <v>482</v>
      </c>
      <c r="F7" s="68" t="s">
        <v>381</v>
      </c>
      <c r="G7" s="20" t="s">
        <v>56</v>
      </c>
      <c r="H7" s="20" t="s">
        <v>33</v>
      </c>
      <c r="I7" s="18" t="s">
        <v>62</v>
      </c>
      <c r="J7" s="144" t="s">
        <v>483</v>
      </c>
      <c r="K7" s="74" t="s">
        <v>484</v>
      </c>
      <c r="L7" s="29" t="s">
        <v>36</v>
      </c>
      <c r="M7" s="18">
        <v>166</v>
      </c>
      <c r="N7" s="46">
        <v>3000</v>
      </c>
      <c r="O7" s="31">
        <f t="shared" si="0"/>
        <v>498000</v>
      </c>
      <c r="P7" s="32">
        <v>0.1</v>
      </c>
      <c r="Q7" s="43">
        <f t="shared" si="1"/>
        <v>49800</v>
      </c>
      <c r="R7" s="58">
        <v>44497</v>
      </c>
      <c r="S7" s="58">
        <v>44861</v>
      </c>
      <c r="T7" s="48">
        <v>0.8</v>
      </c>
      <c r="U7" s="48">
        <v>0.2</v>
      </c>
      <c r="V7" s="46">
        <f t="shared" si="2"/>
        <v>9960</v>
      </c>
      <c r="W7" s="43">
        <v>9960</v>
      </c>
      <c r="X7" s="47">
        <f t="shared" si="3"/>
        <v>39840</v>
      </c>
    </row>
    <row r="8" s="3" customFormat="1" ht="33.75" spans="1:24">
      <c r="A8" s="15" t="s">
        <v>27</v>
      </c>
      <c r="B8" s="20">
        <v>12</v>
      </c>
      <c r="C8" s="20" t="s">
        <v>477</v>
      </c>
      <c r="D8" s="18" t="s">
        <v>73</v>
      </c>
      <c r="E8" s="20" t="s">
        <v>485</v>
      </c>
      <c r="F8" s="22" t="s">
        <v>486</v>
      </c>
      <c r="G8" s="18" t="s">
        <v>81</v>
      </c>
      <c r="H8" s="20" t="s">
        <v>33</v>
      </c>
      <c r="I8" s="18" t="s">
        <v>62</v>
      </c>
      <c r="J8" s="145" t="s">
        <v>487</v>
      </c>
      <c r="K8" s="18" t="s">
        <v>62</v>
      </c>
      <c r="L8" s="38" t="s">
        <v>36</v>
      </c>
      <c r="M8" s="18">
        <f>41*2</f>
        <v>82</v>
      </c>
      <c r="N8" s="64">
        <v>3000</v>
      </c>
      <c r="O8" s="31">
        <f t="shared" si="0"/>
        <v>246000</v>
      </c>
      <c r="P8" s="40">
        <v>0.1</v>
      </c>
      <c r="Q8" s="60">
        <f t="shared" si="1"/>
        <v>24600</v>
      </c>
      <c r="R8" s="44">
        <v>44651</v>
      </c>
      <c r="S8" s="44">
        <v>45015</v>
      </c>
      <c r="T8" s="61">
        <v>0.8</v>
      </c>
      <c r="U8" s="61">
        <v>0.2</v>
      </c>
      <c r="V8" s="62">
        <f t="shared" si="2"/>
        <v>4920</v>
      </c>
      <c r="W8" s="65">
        <v>4920</v>
      </c>
      <c r="X8" s="64">
        <f t="shared" si="3"/>
        <v>19680</v>
      </c>
    </row>
    <row r="9" s="3" customFormat="1" ht="33.75" spans="1:24">
      <c r="A9" s="15" t="s">
        <v>27</v>
      </c>
      <c r="B9" s="20">
        <v>12</v>
      </c>
      <c r="C9" s="20" t="s">
        <v>477</v>
      </c>
      <c r="D9" s="18" t="s">
        <v>73</v>
      </c>
      <c r="E9" s="20" t="s">
        <v>485</v>
      </c>
      <c r="F9" s="22" t="s">
        <v>486</v>
      </c>
      <c r="G9" s="18" t="s">
        <v>81</v>
      </c>
      <c r="H9" s="20" t="s">
        <v>33</v>
      </c>
      <c r="I9" s="18" t="s">
        <v>62</v>
      </c>
      <c r="J9" s="145" t="s">
        <v>488</v>
      </c>
      <c r="K9" s="18" t="s">
        <v>62</v>
      </c>
      <c r="L9" s="38" t="s">
        <v>36</v>
      </c>
      <c r="M9" s="18">
        <v>20</v>
      </c>
      <c r="N9" s="64">
        <v>3000</v>
      </c>
      <c r="O9" s="31">
        <f t="shared" si="0"/>
        <v>60000</v>
      </c>
      <c r="P9" s="40">
        <v>0.1</v>
      </c>
      <c r="Q9" s="60">
        <f t="shared" si="1"/>
        <v>6000</v>
      </c>
      <c r="R9" s="44">
        <v>44664</v>
      </c>
      <c r="S9" s="44">
        <v>45028</v>
      </c>
      <c r="T9" s="61">
        <v>0.8</v>
      </c>
      <c r="U9" s="61">
        <v>0.2</v>
      </c>
      <c r="V9" s="62">
        <f t="shared" si="2"/>
        <v>1200</v>
      </c>
      <c r="W9" s="65">
        <v>1200</v>
      </c>
      <c r="X9" s="64">
        <f t="shared" si="3"/>
        <v>4800</v>
      </c>
    </row>
    <row r="10" s="3" customFormat="1" ht="33.75" spans="1:24">
      <c r="A10" s="15" t="s">
        <v>27</v>
      </c>
      <c r="B10" s="20">
        <v>12</v>
      </c>
      <c r="C10" s="20" t="s">
        <v>477</v>
      </c>
      <c r="D10" s="18" t="s">
        <v>73</v>
      </c>
      <c r="E10" s="20" t="s">
        <v>485</v>
      </c>
      <c r="F10" s="22" t="s">
        <v>486</v>
      </c>
      <c r="G10" s="18" t="s">
        <v>81</v>
      </c>
      <c r="H10" s="20" t="s">
        <v>33</v>
      </c>
      <c r="I10" s="18" t="s">
        <v>82</v>
      </c>
      <c r="J10" s="145" t="s">
        <v>489</v>
      </c>
      <c r="K10" s="38" t="s">
        <v>82</v>
      </c>
      <c r="L10" s="38" t="s">
        <v>36</v>
      </c>
      <c r="M10" s="18">
        <f>3*2</f>
        <v>6</v>
      </c>
      <c r="N10" s="64">
        <v>1000</v>
      </c>
      <c r="O10" s="31">
        <f t="shared" si="0"/>
        <v>6000</v>
      </c>
      <c r="P10" s="40">
        <v>0.048</v>
      </c>
      <c r="Q10" s="60">
        <f t="shared" si="1"/>
        <v>288</v>
      </c>
      <c r="R10" s="44">
        <v>44664</v>
      </c>
      <c r="S10" s="44">
        <v>45028</v>
      </c>
      <c r="T10" s="61">
        <v>0.8</v>
      </c>
      <c r="U10" s="61">
        <v>0.2</v>
      </c>
      <c r="V10" s="62">
        <f t="shared" si="2"/>
        <v>57.6</v>
      </c>
      <c r="W10" s="65">
        <v>96</v>
      </c>
      <c r="X10" s="64">
        <f t="shared" si="3"/>
        <v>230.4</v>
      </c>
    </row>
    <row r="11" s="3" customFormat="1" ht="33.75" spans="1:24">
      <c r="A11" s="15" t="s">
        <v>27</v>
      </c>
      <c r="B11" s="20">
        <v>12</v>
      </c>
      <c r="C11" s="20" t="s">
        <v>477</v>
      </c>
      <c r="D11" s="18" t="s">
        <v>73</v>
      </c>
      <c r="E11" s="20" t="s">
        <v>485</v>
      </c>
      <c r="F11" s="22" t="s">
        <v>486</v>
      </c>
      <c r="G11" s="18" t="s">
        <v>81</v>
      </c>
      <c r="H11" s="20" t="s">
        <v>33</v>
      </c>
      <c r="I11" s="18" t="s">
        <v>57</v>
      </c>
      <c r="J11" s="18" t="s">
        <v>490</v>
      </c>
      <c r="K11" s="20" t="s">
        <v>60</v>
      </c>
      <c r="L11" s="38" t="s">
        <v>36</v>
      </c>
      <c r="M11" s="18">
        <v>80</v>
      </c>
      <c r="N11" s="64">
        <v>2000</v>
      </c>
      <c r="O11" s="31">
        <f t="shared" si="0"/>
        <v>160000</v>
      </c>
      <c r="P11" s="40">
        <v>0.1</v>
      </c>
      <c r="Q11" s="60">
        <f t="shared" si="1"/>
        <v>16000</v>
      </c>
      <c r="R11" s="44">
        <v>44651</v>
      </c>
      <c r="S11" s="44">
        <v>45015</v>
      </c>
      <c r="T11" s="61">
        <v>0.8</v>
      </c>
      <c r="U11" s="61">
        <v>0.2</v>
      </c>
      <c r="V11" s="62">
        <f t="shared" si="2"/>
        <v>3200</v>
      </c>
      <c r="W11" s="65">
        <v>3200</v>
      </c>
      <c r="X11" s="64">
        <f t="shared" si="3"/>
        <v>12800</v>
      </c>
    </row>
    <row r="12" s="3" customFormat="1" ht="33.75" spans="1:24">
      <c r="A12" s="15" t="s">
        <v>27</v>
      </c>
      <c r="B12" s="20">
        <v>12</v>
      </c>
      <c r="C12" s="20" t="s">
        <v>477</v>
      </c>
      <c r="D12" s="18" t="s">
        <v>73</v>
      </c>
      <c r="E12" s="20" t="s">
        <v>485</v>
      </c>
      <c r="F12" s="22" t="s">
        <v>486</v>
      </c>
      <c r="G12" s="18" t="s">
        <v>81</v>
      </c>
      <c r="H12" s="20" t="s">
        <v>33</v>
      </c>
      <c r="I12" s="18" t="s">
        <v>57</v>
      </c>
      <c r="J12" s="18" t="s">
        <v>490</v>
      </c>
      <c r="K12" s="38" t="s">
        <v>59</v>
      </c>
      <c r="L12" s="38" t="s">
        <v>36</v>
      </c>
      <c r="M12" s="18">
        <v>160</v>
      </c>
      <c r="N12" s="64">
        <v>900</v>
      </c>
      <c r="O12" s="31">
        <f t="shared" si="0"/>
        <v>144000</v>
      </c>
      <c r="P12" s="40">
        <v>0.1</v>
      </c>
      <c r="Q12" s="60">
        <f t="shared" si="1"/>
        <v>14400</v>
      </c>
      <c r="R12" s="44">
        <v>44651</v>
      </c>
      <c r="S12" s="44">
        <v>45015</v>
      </c>
      <c r="T12" s="61">
        <v>0.8</v>
      </c>
      <c r="U12" s="61">
        <v>0.2</v>
      </c>
      <c r="V12" s="62">
        <f t="shared" si="2"/>
        <v>2880</v>
      </c>
      <c r="W12" s="65">
        <v>2880</v>
      </c>
      <c r="X12" s="64">
        <f t="shared" si="3"/>
        <v>11520</v>
      </c>
    </row>
    <row r="13" s="3" customFormat="1" ht="33.75" spans="1:24">
      <c r="A13" s="15" t="s">
        <v>27</v>
      </c>
      <c r="B13" s="20">
        <v>12</v>
      </c>
      <c r="C13" s="20" t="s">
        <v>477</v>
      </c>
      <c r="D13" s="18" t="s">
        <v>73</v>
      </c>
      <c r="E13" s="20" t="s">
        <v>485</v>
      </c>
      <c r="F13" s="22" t="s">
        <v>486</v>
      </c>
      <c r="G13" s="18" t="s">
        <v>81</v>
      </c>
      <c r="H13" s="20" t="s">
        <v>33</v>
      </c>
      <c r="I13" s="18" t="s">
        <v>57</v>
      </c>
      <c r="J13" s="18" t="s">
        <v>491</v>
      </c>
      <c r="K13" s="20" t="s">
        <v>60</v>
      </c>
      <c r="L13" s="38" t="s">
        <v>36</v>
      </c>
      <c r="M13" s="18">
        <v>40</v>
      </c>
      <c r="N13" s="64">
        <v>2000</v>
      </c>
      <c r="O13" s="31">
        <f t="shared" si="0"/>
        <v>80000</v>
      </c>
      <c r="P13" s="40">
        <v>0.1</v>
      </c>
      <c r="Q13" s="60">
        <f t="shared" si="1"/>
        <v>8000</v>
      </c>
      <c r="R13" s="44">
        <v>44664</v>
      </c>
      <c r="S13" s="44">
        <v>45028</v>
      </c>
      <c r="T13" s="61">
        <v>0.8</v>
      </c>
      <c r="U13" s="61">
        <v>0.2</v>
      </c>
      <c r="V13" s="62">
        <f t="shared" si="2"/>
        <v>1600</v>
      </c>
      <c r="W13" s="65">
        <v>1600</v>
      </c>
      <c r="X13" s="64">
        <f t="shared" si="3"/>
        <v>6400</v>
      </c>
    </row>
    <row r="14" s="3" customFormat="1" ht="33.75" spans="1:24">
      <c r="A14" s="15" t="s">
        <v>27</v>
      </c>
      <c r="B14" s="20">
        <v>12</v>
      </c>
      <c r="C14" s="20" t="s">
        <v>477</v>
      </c>
      <c r="D14" s="18" t="s">
        <v>73</v>
      </c>
      <c r="E14" s="20" t="s">
        <v>485</v>
      </c>
      <c r="F14" s="22" t="s">
        <v>486</v>
      </c>
      <c r="G14" s="18" t="s">
        <v>81</v>
      </c>
      <c r="H14" s="20" t="s">
        <v>33</v>
      </c>
      <c r="I14" s="18" t="s">
        <v>57</v>
      </c>
      <c r="J14" s="18" t="s">
        <v>491</v>
      </c>
      <c r="K14" s="38" t="s">
        <v>59</v>
      </c>
      <c r="L14" s="38" t="s">
        <v>36</v>
      </c>
      <c r="M14" s="18">
        <v>245</v>
      </c>
      <c r="N14" s="64">
        <v>900</v>
      </c>
      <c r="O14" s="31">
        <f t="shared" si="0"/>
        <v>220500</v>
      </c>
      <c r="P14" s="40">
        <v>0.1</v>
      </c>
      <c r="Q14" s="60">
        <f t="shared" si="1"/>
        <v>22050</v>
      </c>
      <c r="R14" s="44">
        <v>44664</v>
      </c>
      <c r="S14" s="44">
        <v>45028</v>
      </c>
      <c r="T14" s="61">
        <v>0.8</v>
      </c>
      <c r="U14" s="61">
        <v>0.2</v>
      </c>
      <c r="V14" s="62">
        <f t="shared" si="2"/>
        <v>4410</v>
      </c>
      <c r="W14" s="65">
        <v>4410</v>
      </c>
      <c r="X14" s="64">
        <f t="shared" si="3"/>
        <v>17640</v>
      </c>
    </row>
    <row r="15" s="3" customFormat="1" ht="33.75" spans="1:24">
      <c r="A15" s="69" t="s">
        <v>27</v>
      </c>
      <c r="B15" s="20">
        <v>13</v>
      </c>
      <c r="C15" s="20" t="s">
        <v>477</v>
      </c>
      <c r="D15" s="18" t="s">
        <v>73</v>
      </c>
      <c r="E15" s="20" t="s">
        <v>492</v>
      </c>
      <c r="F15" s="22" t="s">
        <v>493</v>
      </c>
      <c r="G15" s="18" t="s">
        <v>81</v>
      </c>
      <c r="H15" s="20" t="s">
        <v>33</v>
      </c>
      <c r="I15" s="18" t="s">
        <v>62</v>
      </c>
      <c r="J15" s="145" t="s">
        <v>494</v>
      </c>
      <c r="K15" s="18" t="s">
        <v>64</v>
      </c>
      <c r="L15" s="38" t="s">
        <v>36</v>
      </c>
      <c r="M15" s="18">
        <v>6</v>
      </c>
      <c r="N15" s="64">
        <v>3000</v>
      </c>
      <c r="O15" s="31">
        <f t="shared" si="0"/>
        <v>18000</v>
      </c>
      <c r="P15" s="40">
        <v>0.1</v>
      </c>
      <c r="Q15" s="60">
        <f t="shared" si="1"/>
        <v>1800</v>
      </c>
      <c r="R15" s="44">
        <v>44705</v>
      </c>
      <c r="S15" s="44">
        <v>45069</v>
      </c>
      <c r="T15" s="61">
        <v>0.8</v>
      </c>
      <c r="U15" s="61">
        <v>0.2</v>
      </c>
      <c r="V15" s="62">
        <f t="shared" si="2"/>
        <v>360</v>
      </c>
      <c r="W15" s="62">
        <v>360</v>
      </c>
      <c r="X15" s="64">
        <f t="shared" si="3"/>
        <v>1440</v>
      </c>
    </row>
    <row r="16" s="3" customFormat="1" ht="33.75" spans="1:24">
      <c r="A16" s="70"/>
      <c r="B16" s="20">
        <v>13</v>
      </c>
      <c r="C16" s="20" t="s">
        <v>477</v>
      </c>
      <c r="D16" s="18" t="s">
        <v>73</v>
      </c>
      <c r="E16" s="20" t="s">
        <v>492</v>
      </c>
      <c r="F16" s="22" t="s">
        <v>493</v>
      </c>
      <c r="G16" s="18" t="s">
        <v>81</v>
      </c>
      <c r="H16" s="20" t="s">
        <v>33</v>
      </c>
      <c r="I16" s="18" t="s">
        <v>201</v>
      </c>
      <c r="J16" s="145" t="s">
        <v>495</v>
      </c>
      <c r="K16" s="18" t="s">
        <v>201</v>
      </c>
      <c r="L16" s="38" t="s">
        <v>36</v>
      </c>
      <c r="M16" s="18">
        <v>75</v>
      </c>
      <c r="N16" s="64">
        <v>1000</v>
      </c>
      <c r="O16" s="31">
        <f t="shared" si="0"/>
        <v>75000</v>
      </c>
      <c r="P16" s="40">
        <v>0.04</v>
      </c>
      <c r="Q16" s="60">
        <f t="shared" si="1"/>
        <v>3000</v>
      </c>
      <c r="R16" s="44">
        <v>44705</v>
      </c>
      <c r="S16" s="44">
        <v>44804</v>
      </c>
      <c r="T16" s="61">
        <v>0.8</v>
      </c>
      <c r="U16" s="61">
        <v>0.2</v>
      </c>
      <c r="V16" s="62">
        <f t="shared" si="2"/>
        <v>600</v>
      </c>
      <c r="W16" s="3">
        <v>600</v>
      </c>
      <c r="X16" s="64">
        <f t="shared" si="3"/>
        <v>2400</v>
      </c>
    </row>
    <row r="17" s="3" customFormat="1" ht="33.75" spans="1:24">
      <c r="A17" s="15" t="s">
        <v>27</v>
      </c>
      <c r="B17" s="20">
        <v>14</v>
      </c>
      <c r="C17" s="20" t="s">
        <v>477</v>
      </c>
      <c r="D17" s="18" t="s">
        <v>73</v>
      </c>
      <c r="E17" s="20" t="s">
        <v>492</v>
      </c>
      <c r="F17" s="22" t="s">
        <v>496</v>
      </c>
      <c r="G17" s="18" t="s">
        <v>81</v>
      </c>
      <c r="H17" s="20" t="s">
        <v>33</v>
      </c>
      <c r="I17" s="18" t="s">
        <v>201</v>
      </c>
      <c r="J17" s="145" t="s">
        <v>497</v>
      </c>
      <c r="K17" s="18" t="s">
        <v>201</v>
      </c>
      <c r="L17" s="38" t="s">
        <v>36</v>
      </c>
      <c r="M17" s="18">
        <v>200</v>
      </c>
      <c r="N17" s="64">
        <v>1000</v>
      </c>
      <c r="O17" s="31">
        <f t="shared" si="0"/>
        <v>200000</v>
      </c>
      <c r="P17" s="40">
        <v>0.04</v>
      </c>
      <c r="Q17" s="60">
        <f t="shared" si="1"/>
        <v>8000</v>
      </c>
      <c r="R17" s="44">
        <v>44679</v>
      </c>
      <c r="S17" s="44">
        <v>44804</v>
      </c>
      <c r="T17" s="61">
        <v>0.8</v>
      </c>
      <c r="U17" s="61">
        <v>0.2</v>
      </c>
      <c r="V17" s="62">
        <f t="shared" si="2"/>
        <v>1600</v>
      </c>
      <c r="W17" s="65">
        <v>1600</v>
      </c>
      <c r="X17" s="64">
        <f t="shared" si="3"/>
        <v>6400</v>
      </c>
    </row>
    <row r="18" s="3" customFormat="1" ht="33.75" spans="1:24">
      <c r="A18" s="15" t="s">
        <v>27</v>
      </c>
      <c r="B18" s="20">
        <v>15</v>
      </c>
      <c r="C18" s="20" t="s">
        <v>477</v>
      </c>
      <c r="D18" s="18" t="s">
        <v>73</v>
      </c>
      <c r="E18" s="20" t="s">
        <v>498</v>
      </c>
      <c r="F18" s="22" t="s">
        <v>499</v>
      </c>
      <c r="G18" s="18" t="s">
        <v>81</v>
      </c>
      <c r="H18" s="20" t="s">
        <v>33</v>
      </c>
      <c r="I18" s="18" t="s">
        <v>57</v>
      </c>
      <c r="J18" s="145" t="s">
        <v>500</v>
      </c>
      <c r="K18" s="38" t="s">
        <v>59</v>
      </c>
      <c r="L18" s="38" t="s">
        <v>36</v>
      </c>
      <c r="M18" s="18">
        <v>180</v>
      </c>
      <c r="N18" s="64">
        <v>900</v>
      </c>
      <c r="O18" s="31">
        <f t="shared" si="0"/>
        <v>162000</v>
      </c>
      <c r="P18" s="40">
        <v>0.1</v>
      </c>
      <c r="Q18" s="60">
        <f t="shared" si="1"/>
        <v>16200</v>
      </c>
      <c r="R18" s="44">
        <v>44735</v>
      </c>
      <c r="S18" s="44">
        <v>45099</v>
      </c>
      <c r="T18" s="61">
        <v>0.8</v>
      </c>
      <c r="U18" s="61">
        <v>0.2</v>
      </c>
      <c r="V18" s="62">
        <f t="shared" si="2"/>
        <v>3240</v>
      </c>
      <c r="W18" s="65">
        <v>3240</v>
      </c>
      <c r="X18" s="64">
        <f t="shared" si="3"/>
        <v>12960</v>
      </c>
    </row>
    <row r="19" s="3" customFormat="1" ht="33.75" spans="1:24">
      <c r="A19" s="15" t="s">
        <v>27</v>
      </c>
      <c r="B19" s="20">
        <v>15</v>
      </c>
      <c r="C19" s="20" t="s">
        <v>477</v>
      </c>
      <c r="D19" s="18" t="s">
        <v>73</v>
      </c>
      <c r="E19" s="20" t="s">
        <v>498</v>
      </c>
      <c r="F19" s="22" t="s">
        <v>499</v>
      </c>
      <c r="G19" s="18" t="s">
        <v>81</v>
      </c>
      <c r="H19" s="20" t="s">
        <v>33</v>
      </c>
      <c r="I19" s="18" t="s">
        <v>61</v>
      </c>
      <c r="J19" s="18" t="s">
        <v>501</v>
      </c>
      <c r="K19" s="38" t="s">
        <v>60</v>
      </c>
      <c r="L19" s="38" t="s">
        <v>36</v>
      </c>
      <c r="M19" s="18">
        <v>80</v>
      </c>
      <c r="N19" s="64">
        <v>2000</v>
      </c>
      <c r="O19" s="31">
        <f t="shared" si="0"/>
        <v>160000</v>
      </c>
      <c r="P19" s="40">
        <v>0.06</v>
      </c>
      <c r="Q19" s="60">
        <f t="shared" si="1"/>
        <v>9600</v>
      </c>
      <c r="R19" s="44">
        <v>44735</v>
      </c>
      <c r="S19" s="44">
        <v>45099</v>
      </c>
      <c r="T19" s="61">
        <v>0.8</v>
      </c>
      <c r="U19" s="61">
        <v>0.2</v>
      </c>
      <c r="V19" s="62">
        <f t="shared" si="2"/>
        <v>1920</v>
      </c>
      <c r="W19" s="65">
        <v>1920</v>
      </c>
      <c r="X19" s="64">
        <f t="shared" si="3"/>
        <v>7680</v>
      </c>
    </row>
    <row r="20" s="3" customFormat="1" ht="33.75" spans="1:24">
      <c r="A20" s="15" t="s">
        <v>27</v>
      </c>
      <c r="B20" s="20">
        <v>17</v>
      </c>
      <c r="C20" s="20" t="s">
        <v>477</v>
      </c>
      <c r="D20" s="18" t="s">
        <v>73</v>
      </c>
      <c r="E20" s="20" t="s">
        <v>502</v>
      </c>
      <c r="F20" s="22" t="s">
        <v>503</v>
      </c>
      <c r="G20" s="18" t="s">
        <v>81</v>
      </c>
      <c r="H20" s="20" t="s">
        <v>33</v>
      </c>
      <c r="I20" s="18" t="s">
        <v>61</v>
      </c>
      <c r="J20" s="18" t="s">
        <v>504</v>
      </c>
      <c r="K20" s="38" t="s">
        <v>60</v>
      </c>
      <c r="L20" s="38" t="s">
        <v>36</v>
      </c>
      <c r="M20" s="18">
        <v>60</v>
      </c>
      <c r="N20" s="64">
        <v>2000</v>
      </c>
      <c r="O20" s="31">
        <f t="shared" ref="O20:O34" si="4">M20*N20</f>
        <v>120000</v>
      </c>
      <c r="P20" s="40">
        <v>0.06</v>
      </c>
      <c r="Q20" s="60">
        <f t="shared" ref="Q20:Q34" si="5">O20*P20</f>
        <v>7200</v>
      </c>
      <c r="R20" s="44">
        <v>44798</v>
      </c>
      <c r="S20" s="44">
        <v>45162</v>
      </c>
      <c r="T20" s="61">
        <v>0.8</v>
      </c>
      <c r="U20" s="61">
        <v>0.2</v>
      </c>
      <c r="V20" s="62">
        <f t="shared" ref="V20:V34" si="6">Q20*U20</f>
        <v>1440</v>
      </c>
      <c r="W20" s="65">
        <v>1440</v>
      </c>
      <c r="X20" s="64">
        <f t="shared" ref="X20:X34" si="7">Q20*T20</f>
        <v>5760</v>
      </c>
    </row>
    <row r="21" s="3" customFormat="1" ht="33.75" spans="1:24">
      <c r="A21" s="15" t="s">
        <v>27</v>
      </c>
      <c r="B21" s="20">
        <v>17</v>
      </c>
      <c r="C21" s="20" t="s">
        <v>477</v>
      </c>
      <c r="D21" s="18" t="s">
        <v>73</v>
      </c>
      <c r="E21" s="20" t="s">
        <v>502</v>
      </c>
      <c r="F21" s="22" t="s">
        <v>503</v>
      </c>
      <c r="G21" s="18" t="s">
        <v>81</v>
      </c>
      <c r="H21" s="20" t="s">
        <v>33</v>
      </c>
      <c r="I21" s="18" t="s">
        <v>57</v>
      </c>
      <c r="J21" s="18" t="s">
        <v>505</v>
      </c>
      <c r="K21" s="38" t="s">
        <v>59</v>
      </c>
      <c r="L21" s="38" t="s">
        <v>36</v>
      </c>
      <c r="M21" s="18">
        <v>150</v>
      </c>
      <c r="N21" s="64">
        <v>900</v>
      </c>
      <c r="O21" s="31">
        <f t="shared" si="4"/>
        <v>135000</v>
      </c>
      <c r="P21" s="40">
        <v>0.1</v>
      </c>
      <c r="Q21" s="60">
        <f t="shared" si="5"/>
        <v>13500</v>
      </c>
      <c r="R21" s="44">
        <v>44798</v>
      </c>
      <c r="S21" s="44">
        <v>45162</v>
      </c>
      <c r="T21" s="61">
        <v>0.8</v>
      </c>
      <c r="U21" s="61">
        <v>0.2</v>
      </c>
      <c r="V21" s="62">
        <f t="shared" si="6"/>
        <v>2700</v>
      </c>
      <c r="W21" s="65">
        <v>2700</v>
      </c>
      <c r="X21" s="64">
        <f t="shared" si="7"/>
        <v>10800</v>
      </c>
    </row>
    <row r="22" s="3" customFormat="1" ht="33.75" spans="1:24">
      <c r="A22" s="15" t="s">
        <v>27</v>
      </c>
      <c r="B22" s="20">
        <v>17</v>
      </c>
      <c r="C22" s="20" t="s">
        <v>477</v>
      </c>
      <c r="D22" s="18" t="s">
        <v>73</v>
      </c>
      <c r="E22" s="20" t="s">
        <v>502</v>
      </c>
      <c r="F22" s="22" t="s">
        <v>503</v>
      </c>
      <c r="G22" s="18" t="s">
        <v>81</v>
      </c>
      <c r="H22" s="20" t="s">
        <v>33</v>
      </c>
      <c r="I22" s="18" t="s">
        <v>57</v>
      </c>
      <c r="J22" s="18" t="s">
        <v>505</v>
      </c>
      <c r="K22" s="38" t="s">
        <v>60</v>
      </c>
      <c r="L22" s="38" t="s">
        <v>36</v>
      </c>
      <c r="M22" s="18">
        <v>100</v>
      </c>
      <c r="N22" s="64">
        <v>2000</v>
      </c>
      <c r="O22" s="31">
        <f t="shared" si="4"/>
        <v>200000</v>
      </c>
      <c r="P22" s="40">
        <v>0.1</v>
      </c>
      <c r="Q22" s="60">
        <f t="shared" si="5"/>
        <v>20000</v>
      </c>
      <c r="R22" s="44">
        <v>44798</v>
      </c>
      <c r="S22" s="44">
        <v>45162</v>
      </c>
      <c r="T22" s="61">
        <v>0.8</v>
      </c>
      <c r="U22" s="61">
        <v>0.2</v>
      </c>
      <c r="V22" s="62">
        <f t="shared" si="6"/>
        <v>4000</v>
      </c>
      <c r="W22" s="65">
        <v>4000</v>
      </c>
      <c r="X22" s="64">
        <f t="shared" si="7"/>
        <v>16000</v>
      </c>
    </row>
    <row r="23" s="3" customFormat="1" ht="33.75" spans="1:24">
      <c r="A23" s="15" t="s">
        <v>27</v>
      </c>
      <c r="B23" s="20">
        <v>18</v>
      </c>
      <c r="C23" s="20" t="s">
        <v>477</v>
      </c>
      <c r="D23" s="18" t="s">
        <v>73</v>
      </c>
      <c r="E23" s="20" t="s">
        <v>506</v>
      </c>
      <c r="F23" s="22" t="s">
        <v>507</v>
      </c>
      <c r="G23" s="18" t="s">
        <v>81</v>
      </c>
      <c r="H23" s="20" t="s">
        <v>33</v>
      </c>
      <c r="I23" s="18" t="s">
        <v>201</v>
      </c>
      <c r="J23" s="145" t="s">
        <v>508</v>
      </c>
      <c r="K23" s="18" t="s">
        <v>201</v>
      </c>
      <c r="L23" s="38" t="s">
        <v>36</v>
      </c>
      <c r="M23" s="18">
        <v>37</v>
      </c>
      <c r="N23" s="64">
        <v>1000</v>
      </c>
      <c r="O23" s="31">
        <f t="shared" si="4"/>
        <v>37000</v>
      </c>
      <c r="P23" s="40">
        <v>0.04</v>
      </c>
      <c r="Q23" s="60">
        <f t="shared" si="5"/>
        <v>1480</v>
      </c>
      <c r="R23" s="44">
        <v>44805</v>
      </c>
      <c r="S23" s="44">
        <v>45169</v>
      </c>
      <c r="T23" s="61">
        <v>0.8</v>
      </c>
      <c r="U23" s="61">
        <v>0.2</v>
      </c>
      <c r="V23" s="62">
        <f t="shared" si="6"/>
        <v>296</v>
      </c>
      <c r="W23" s="65">
        <v>296</v>
      </c>
      <c r="X23" s="64">
        <f t="shared" si="7"/>
        <v>1184</v>
      </c>
    </row>
    <row r="24" s="3" customFormat="1" ht="33.75" spans="1:24">
      <c r="A24" s="15" t="s">
        <v>27</v>
      </c>
      <c r="B24" s="20">
        <v>18</v>
      </c>
      <c r="C24" s="20" t="s">
        <v>477</v>
      </c>
      <c r="D24" s="18" t="s">
        <v>73</v>
      </c>
      <c r="E24" s="20" t="s">
        <v>506</v>
      </c>
      <c r="F24" s="22" t="s">
        <v>507</v>
      </c>
      <c r="G24" s="18" t="s">
        <v>81</v>
      </c>
      <c r="H24" s="20" t="s">
        <v>33</v>
      </c>
      <c r="I24" s="18" t="s">
        <v>509</v>
      </c>
      <c r="J24" s="145" t="s">
        <v>510</v>
      </c>
      <c r="K24" s="18" t="s">
        <v>509</v>
      </c>
      <c r="L24" s="38" t="s">
        <v>36</v>
      </c>
      <c r="M24" s="18">
        <v>30</v>
      </c>
      <c r="N24" s="64">
        <v>2000</v>
      </c>
      <c r="O24" s="31">
        <f t="shared" si="4"/>
        <v>60000</v>
      </c>
      <c r="P24" s="40">
        <v>0.1</v>
      </c>
      <c r="Q24" s="60">
        <f t="shared" si="5"/>
        <v>6000</v>
      </c>
      <c r="R24" s="44">
        <v>44805</v>
      </c>
      <c r="S24" s="44">
        <v>45169</v>
      </c>
      <c r="T24" s="61">
        <v>0.8</v>
      </c>
      <c r="U24" s="61">
        <v>0.2</v>
      </c>
      <c r="V24" s="62">
        <f t="shared" si="6"/>
        <v>1200</v>
      </c>
      <c r="W24" s="65">
        <v>1200</v>
      </c>
      <c r="X24" s="64">
        <f t="shared" si="7"/>
        <v>4800</v>
      </c>
    </row>
    <row r="25" s="3" customFormat="1" ht="33.75" spans="1:24">
      <c r="A25" s="15" t="s">
        <v>27</v>
      </c>
      <c r="B25" s="16">
        <v>19</v>
      </c>
      <c r="C25" s="21" t="s">
        <v>477</v>
      </c>
      <c r="D25" s="18" t="s">
        <v>73</v>
      </c>
      <c r="E25" s="18" t="s">
        <v>511</v>
      </c>
      <c r="F25" s="22" t="s">
        <v>512</v>
      </c>
      <c r="G25" s="18" t="s">
        <v>81</v>
      </c>
      <c r="H25" s="20" t="s">
        <v>33</v>
      </c>
      <c r="I25" s="18" t="s">
        <v>201</v>
      </c>
      <c r="J25" s="146" t="s">
        <v>513</v>
      </c>
      <c r="K25" s="18" t="s">
        <v>201</v>
      </c>
      <c r="L25" s="29" t="s">
        <v>36</v>
      </c>
      <c r="M25" s="18">
        <v>150</v>
      </c>
      <c r="N25" s="60">
        <v>1000</v>
      </c>
      <c r="O25" s="31">
        <f t="shared" si="4"/>
        <v>150000</v>
      </c>
      <c r="P25" s="32">
        <v>0.04</v>
      </c>
      <c r="Q25" s="43">
        <f t="shared" si="5"/>
        <v>6000</v>
      </c>
      <c r="R25" s="44">
        <v>44810</v>
      </c>
      <c r="S25" s="44">
        <v>44905</v>
      </c>
      <c r="T25" s="48">
        <v>0.8</v>
      </c>
      <c r="U25" s="48">
        <v>0.2</v>
      </c>
      <c r="V25" s="49">
        <f t="shared" si="6"/>
        <v>1200</v>
      </c>
      <c r="W25" s="43">
        <v>1200</v>
      </c>
      <c r="X25" s="47">
        <f t="shared" si="7"/>
        <v>4800</v>
      </c>
    </row>
    <row r="26" s="3" customFormat="1" ht="33.75" spans="1:24">
      <c r="A26" s="69" t="s">
        <v>27</v>
      </c>
      <c r="B26" s="16">
        <v>20</v>
      </c>
      <c r="C26" s="21" t="s">
        <v>477</v>
      </c>
      <c r="D26" s="20" t="s">
        <v>73</v>
      </c>
      <c r="E26" s="71" t="s">
        <v>514</v>
      </c>
      <c r="F26" s="22" t="s">
        <v>515</v>
      </c>
      <c r="G26" s="18" t="s">
        <v>81</v>
      </c>
      <c r="H26" s="20" t="s">
        <v>33</v>
      </c>
      <c r="I26" s="18" t="s">
        <v>82</v>
      </c>
      <c r="J26" s="146" t="s">
        <v>516</v>
      </c>
      <c r="K26" s="18" t="s">
        <v>82</v>
      </c>
      <c r="L26" s="29" t="s">
        <v>36</v>
      </c>
      <c r="M26" s="29">
        <v>665</v>
      </c>
      <c r="N26" s="46">
        <v>1000</v>
      </c>
      <c r="O26" s="31">
        <f t="shared" si="4"/>
        <v>665000</v>
      </c>
      <c r="P26" s="32">
        <v>0.048</v>
      </c>
      <c r="Q26" s="43">
        <f t="shared" si="5"/>
        <v>31920</v>
      </c>
      <c r="R26" s="44">
        <v>44562</v>
      </c>
      <c r="S26" s="44">
        <v>44681</v>
      </c>
      <c r="T26" s="48">
        <v>0.8</v>
      </c>
      <c r="U26" s="48">
        <v>0.2</v>
      </c>
      <c r="V26" s="49">
        <f t="shared" si="6"/>
        <v>6384</v>
      </c>
      <c r="W26" s="43">
        <v>6384</v>
      </c>
      <c r="X26" s="47">
        <f t="shared" si="7"/>
        <v>25536</v>
      </c>
    </row>
    <row r="27" s="3" customFormat="1" ht="33.75" spans="1:24">
      <c r="A27" s="70"/>
      <c r="B27" s="16">
        <v>20</v>
      </c>
      <c r="C27" s="21" t="s">
        <v>477</v>
      </c>
      <c r="D27" s="20" t="s">
        <v>73</v>
      </c>
      <c r="E27" s="71" t="s">
        <v>517</v>
      </c>
      <c r="F27" s="22" t="s">
        <v>515</v>
      </c>
      <c r="G27" s="18" t="s">
        <v>81</v>
      </c>
      <c r="H27" s="20" t="s">
        <v>33</v>
      </c>
      <c r="I27" s="18" t="s">
        <v>82</v>
      </c>
      <c r="J27" s="146" t="s">
        <v>518</v>
      </c>
      <c r="K27" s="18" t="s">
        <v>82</v>
      </c>
      <c r="L27" s="29" t="s">
        <v>36</v>
      </c>
      <c r="M27" s="29">
        <v>120</v>
      </c>
      <c r="N27" s="46">
        <v>1000</v>
      </c>
      <c r="O27" s="31">
        <f t="shared" si="4"/>
        <v>120000</v>
      </c>
      <c r="P27" s="32">
        <v>0.048</v>
      </c>
      <c r="Q27" s="43">
        <f t="shared" si="5"/>
        <v>5760</v>
      </c>
      <c r="R27" s="44">
        <v>44621</v>
      </c>
      <c r="S27" s="44">
        <v>44712</v>
      </c>
      <c r="T27" s="48">
        <v>0.8</v>
      </c>
      <c r="U27" s="48">
        <v>0.2</v>
      </c>
      <c r="V27" s="49">
        <f t="shared" si="6"/>
        <v>1152</v>
      </c>
      <c r="W27" s="43">
        <v>1152</v>
      </c>
      <c r="X27" s="47">
        <f t="shared" si="7"/>
        <v>4608</v>
      </c>
    </row>
    <row r="28" s="3" customFormat="1" ht="33.75" spans="1:24">
      <c r="A28" s="15" t="s">
        <v>27</v>
      </c>
      <c r="B28" s="18">
        <v>21</v>
      </c>
      <c r="C28" s="21" t="s">
        <v>477</v>
      </c>
      <c r="D28" s="18" t="s">
        <v>73</v>
      </c>
      <c r="E28" s="18" t="s">
        <v>519</v>
      </c>
      <c r="F28" s="22" t="s">
        <v>520</v>
      </c>
      <c r="G28" s="18" t="s">
        <v>81</v>
      </c>
      <c r="H28" s="20" t="s">
        <v>33</v>
      </c>
      <c r="I28" s="18" t="s">
        <v>62</v>
      </c>
      <c r="J28" s="145" t="s">
        <v>521</v>
      </c>
      <c r="K28" s="29" t="s">
        <v>91</v>
      </c>
      <c r="L28" s="29" t="s">
        <v>36</v>
      </c>
      <c r="M28" s="29">
        <v>15</v>
      </c>
      <c r="N28" s="46">
        <v>3000</v>
      </c>
      <c r="O28" s="31">
        <f t="shared" si="4"/>
        <v>45000</v>
      </c>
      <c r="P28" s="32">
        <v>0.1</v>
      </c>
      <c r="Q28" s="43">
        <f t="shared" si="5"/>
        <v>4500</v>
      </c>
      <c r="R28" s="75">
        <v>44672</v>
      </c>
      <c r="S28" s="75">
        <v>45036</v>
      </c>
      <c r="T28" s="48">
        <v>0.8</v>
      </c>
      <c r="U28" s="48">
        <v>0.2</v>
      </c>
      <c r="V28" s="49">
        <f t="shared" si="6"/>
        <v>900</v>
      </c>
      <c r="W28" s="43">
        <v>900</v>
      </c>
      <c r="X28" s="47">
        <f t="shared" si="7"/>
        <v>3600</v>
      </c>
    </row>
    <row r="29" s="3" customFormat="1" ht="33.75" spans="1:24">
      <c r="A29" s="25" t="s">
        <v>27</v>
      </c>
      <c r="B29" s="18">
        <v>22</v>
      </c>
      <c r="C29" s="21" t="s">
        <v>477</v>
      </c>
      <c r="D29" s="18" t="s">
        <v>73</v>
      </c>
      <c r="E29" s="18" t="s">
        <v>522</v>
      </c>
      <c r="F29" s="19" t="s">
        <v>523</v>
      </c>
      <c r="G29" s="18" t="s">
        <v>81</v>
      </c>
      <c r="H29" s="20" t="s">
        <v>33</v>
      </c>
      <c r="I29" s="18" t="s">
        <v>201</v>
      </c>
      <c r="J29" s="145" t="s">
        <v>524</v>
      </c>
      <c r="K29" s="18" t="s">
        <v>201</v>
      </c>
      <c r="L29" s="29" t="s">
        <v>36</v>
      </c>
      <c r="M29" s="29">
        <v>144.5</v>
      </c>
      <c r="N29" s="46">
        <v>1000</v>
      </c>
      <c r="O29" s="31">
        <f t="shared" si="4"/>
        <v>144500</v>
      </c>
      <c r="P29" s="32">
        <v>0.04</v>
      </c>
      <c r="Q29" s="43">
        <f t="shared" si="5"/>
        <v>5780</v>
      </c>
      <c r="R29" s="75">
        <v>44670</v>
      </c>
      <c r="S29" s="75">
        <v>44757</v>
      </c>
      <c r="T29" s="48">
        <v>0.8</v>
      </c>
      <c r="U29" s="48">
        <v>0.2</v>
      </c>
      <c r="V29" s="49">
        <f t="shared" si="6"/>
        <v>1156</v>
      </c>
      <c r="W29" s="43">
        <v>1156</v>
      </c>
      <c r="X29" s="47">
        <f t="shared" si="7"/>
        <v>4624</v>
      </c>
    </row>
    <row r="30" s="3" customFormat="1" ht="33.75" spans="1:24">
      <c r="A30" s="25" t="s">
        <v>27</v>
      </c>
      <c r="B30" s="18">
        <v>23</v>
      </c>
      <c r="C30" s="21" t="s">
        <v>477</v>
      </c>
      <c r="D30" s="18" t="s">
        <v>73</v>
      </c>
      <c r="E30" s="18" t="s">
        <v>522</v>
      </c>
      <c r="F30" s="19" t="s">
        <v>525</v>
      </c>
      <c r="G30" s="18" t="s">
        <v>81</v>
      </c>
      <c r="H30" s="20" t="s">
        <v>33</v>
      </c>
      <c r="I30" s="18" t="s">
        <v>201</v>
      </c>
      <c r="J30" s="145" t="s">
        <v>526</v>
      </c>
      <c r="K30" s="18" t="s">
        <v>201</v>
      </c>
      <c r="L30" s="29" t="s">
        <v>36</v>
      </c>
      <c r="M30" s="29">
        <v>79.5</v>
      </c>
      <c r="N30" s="46">
        <v>1000</v>
      </c>
      <c r="O30" s="31">
        <f t="shared" si="4"/>
        <v>79500</v>
      </c>
      <c r="P30" s="32">
        <v>0.04</v>
      </c>
      <c r="Q30" s="43">
        <f t="shared" si="5"/>
        <v>3180</v>
      </c>
      <c r="R30" s="44">
        <v>44679</v>
      </c>
      <c r="S30" s="44">
        <v>44767</v>
      </c>
      <c r="T30" s="48">
        <v>0.8</v>
      </c>
      <c r="U30" s="48">
        <v>0.2</v>
      </c>
      <c r="V30" s="49">
        <f t="shared" si="6"/>
        <v>636</v>
      </c>
      <c r="W30" s="43">
        <v>636</v>
      </c>
      <c r="X30" s="47">
        <f t="shared" si="7"/>
        <v>2544</v>
      </c>
    </row>
    <row r="31" s="3" customFormat="1" ht="33.75" spans="1:24">
      <c r="A31" s="25" t="s">
        <v>27</v>
      </c>
      <c r="B31" s="18">
        <v>24</v>
      </c>
      <c r="C31" s="21" t="s">
        <v>477</v>
      </c>
      <c r="D31" s="18" t="s">
        <v>73</v>
      </c>
      <c r="E31" s="18" t="s">
        <v>527</v>
      </c>
      <c r="F31" s="19" t="s">
        <v>528</v>
      </c>
      <c r="G31" s="18" t="s">
        <v>81</v>
      </c>
      <c r="H31" s="20" t="s">
        <v>33</v>
      </c>
      <c r="I31" s="18" t="s">
        <v>201</v>
      </c>
      <c r="J31" s="145" t="s">
        <v>529</v>
      </c>
      <c r="K31" s="18" t="s">
        <v>201</v>
      </c>
      <c r="L31" s="29" t="s">
        <v>36</v>
      </c>
      <c r="M31" s="29">
        <v>361</v>
      </c>
      <c r="N31" s="46">
        <v>1000</v>
      </c>
      <c r="O31" s="31">
        <f t="shared" si="4"/>
        <v>361000</v>
      </c>
      <c r="P31" s="32">
        <v>0.04</v>
      </c>
      <c r="Q31" s="43">
        <f t="shared" si="5"/>
        <v>14440</v>
      </c>
      <c r="R31" s="44">
        <v>44814</v>
      </c>
      <c r="S31" s="44">
        <v>44934</v>
      </c>
      <c r="T31" s="48">
        <v>0.8</v>
      </c>
      <c r="U31" s="48">
        <v>0.2</v>
      </c>
      <c r="V31" s="49">
        <f t="shared" si="6"/>
        <v>2888</v>
      </c>
      <c r="W31" s="43">
        <v>2888</v>
      </c>
      <c r="X31" s="47">
        <f t="shared" si="7"/>
        <v>11552</v>
      </c>
    </row>
    <row r="32" s="3" customFormat="1" ht="33.75" spans="1:24">
      <c r="A32" s="25" t="s">
        <v>27</v>
      </c>
      <c r="B32" s="18">
        <v>25</v>
      </c>
      <c r="C32" s="21" t="s">
        <v>477</v>
      </c>
      <c r="D32" s="18" t="s">
        <v>73</v>
      </c>
      <c r="E32" s="18" t="s">
        <v>514</v>
      </c>
      <c r="F32" s="19" t="s">
        <v>530</v>
      </c>
      <c r="G32" s="18" t="s">
        <v>81</v>
      </c>
      <c r="H32" s="20" t="s">
        <v>33</v>
      </c>
      <c r="I32" s="18" t="s">
        <v>201</v>
      </c>
      <c r="J32" s="145" t="s">
        <v>531</v>
      </c>
      <c r="K32" s="18" t="s">
        <v>201</v>
      </c>
      <c r="L32" s="29" t="s">
        <v>36</v>
      </c>
      <c r="M32" s="29">
        <v>762.55</v>
      </c>
      <c r="N32" s="46">
        <v>1000</v>
      </c>
      <c r="O32" s="31">
        <f t="shared" si="4"/>
        <v>762550</v>
      </c>
      <c r="P32" s="32">
        <v>0.04</v>
      </c>
      <c r="Q32" s="43">
        <f t="shared" si="5"/>
        <v>30502</v>
      </c>
      <c r="R32" s="44">
        <v>44820</v>
      </c>
      <c r="S32" s="44">
        <v>44941</v>
      </c>
      <c r="T32" s="48">
        <v>0.8</v>
      </c>
      <c r="U32" s="48">
        <v>0.2</v>
      </c>
      <c r="V32" s="49">
        <f t="shared" si="6"/>
        <v>6100.4</v>
      </c>
      <c r="W32" s="50">
        <v>6100.4</v>
      </c>
      <c r="X32" s="47">
        <f t="shared" si="7"/>
        <v>24401.6</v>
      </c>
    </row>
    <row r="33" s="3" customFormat="1" ht="33.75" spans="1:24">
      <c r="A33" s="25" t="s">
        <v>27</v>
      </c>
      <c r="B33" s="18">
        <v>26</v>
      </c>
      <c r="C33" s="21" t="s">
        <v>477</v>
      </c>
      <c r="D33" s="18" t="s">
        <v>73</v>
      </c>
      <c r="E33" s="18" t="s">
        <v>532</v>
      </c>
      <c r="F33" s="19" t="s">
        <v>533</v>
      </c>
      <c r="G33" s="18" t="s">
        <v>81</v>
      </c>
      <c r="H33" s="20" t="s">
        <v>33</v>
      </c>
      <c r="I33" s="18" t="s">
        <v>82</v>
      </c>
      <c r="J33" s="145" t="s">
        <v>534</v>
      </c>
      <c r="K33" s="18" t="s">
        <v>82</v>
      </c>
      <c r="L33" s="29" t="s">
        <v>36</v>
      </c>
      <c r="M33" s="29">
        <v>116.9</v>
      </c>
      <c r="N33" s="46">
        <v>1000</v>
      </c>
      <c r="O33" s="31">
        <f t="shared" si="4"/>
        <v>116900</v>
      </c>
      <c r="P33" s="32">
        <v>0.048</v>
      </c>
      <c r="Q33" s="43">
        <f t="shared" si="5"/>
        <v>5611.2</v>
      </c>
      <c r="R33" s="44">
        <v>44694</v>
      </c>
      <c r="S33" s="44">
        <v>44803</v>
      </c>
      <c r="T33" s="48">
        <v>0.8</v>
      </c>
      <c r="U33" s="48">
        <v>0.2</v>
      </c>
      <c r="V33" s="49">
        <f t="shared" si="6"/>
        <v>1122.24</v>
      </c>
      <c r="W33" s="50">
        <v>1122.24</v>
      </c>
      <c r="X33" s="47">
        <f t="shared" si="7"/>
        <v>4488.96</v>
      </c>
    </row>
    <row r="34" s="3" customFormat="1" ht="33.75" spans="1:24">
      <c r="A34" s="25" t="s">
        <v>27</v>
      </c>
      <c r="B34" s="18">
        <v>27</v>
      </c>
      <c r="C34" s="21" t="s">
        <v>477</v>
      </c>
      <c r="D34" s="18" t="s">
        <v>73</v>
      </c>
      <c r="E34" s="18" t="s">
        <v>532</v>
      </c>
      <c r="F34" s="19" t="s">
        <v>535</v>
      </c>
      <c r="G34" s="18" t="s">
        <v>81</v>
      </c>
      <c r="H34" s="20" t="s">
        <v>33</v>
      </c>
      <c r="I34" s="18" t="s">
        <v>201</v>
      </c>
      <c r="J34" s="145" t="s">
        <v>536</v>
      </c>
      <c r="K34" s="18" t="s">
        <v>201</v>
      </c>
      <c r="L34" s="29" t="s">
        <v>36</v>
      </c>
      <c r="M34" s="29">
        <v>87</v>
      </c>
      <c r="N34" s="46">
        <v>1000</v>
      </c>
      <c r="O34" s="31">
        <f t="shared" si="4"/>
        <v>87000</v>
      </c>
      <c r="P34" s="32">
        <v>0.04</v>
      </c>
      <c r="Q34" s="43">
        <f t="shared" si="5"/>
        <v>3480</v>
      </c>
      <c r="R34" s="44">
        <v>44694</v>
      </c>
      <c r="S34" s="44">
        <v>44803</v>
      </c>
      <c r="T34" s="48">
        <v>0.8</v>
      </c>
      <c r="U34" s="48">
        <v>0.2</v>
      </c>
      <c r="V34" s="49">
        <f t="shared" si="6"/>
        <v>696</v>
      </c>
      <c r="W34" s="59">
        <v>696</v>
      </c>
      <c r="X34" s="47">
        <f t="shared" si="7"/>
        <v>2784</v>
      </c>
    </row>
    <row r="35" s="3" customFormat="1" ht="33.75" spans="1:24">
      <c r="A35" s="25" t="s">
        <v>27</v>
      </c>
      <c r="B35" s="16">
        <v>28</v>
      </c>
      <c r="C35" s="17" t="s">
        <v>477</v>
      </c>
      <c r="D35" s="18" t="s">
        <v>73</v>
      </c>
      <c r="E35" s="18" t="s">
        <v>532</v>
      </c>
      <c r="F35" s="19" t="s">
        <v>537</v>
      </c>
      <c r="G35" s="18" t="s">
        <v>81</v>
      </c>
      <c r="H35" s="20" t="s">
        <v>33</v>
      </c>
      <c r="I35" s="20" t="s">
        <v>82</v>
      </c>
      <c r="J35" s="145" t="s">
        <v>538</v>
      </c>
      <c r="K35" s="29" t="s">
        <v>82</v>
      </c>
      <c r="L35" s="29" t="s">
        <v>36</v>
      </c>
      <c r="M35" s="29">
        <v>126.1</v>
      </c>
      <c r="N35" s="46">
        <v>1000</v>
      </c>
      <c r="O35" s="31">
        <v>126100</v>
      </c>
      <c r="P35" s="32">
        <v>0.048</v>
      </c>
      <c r="Q35" s="43">
        <v>6052.8</v>
      </c>
      <c r="R35" s="44">
        <v>44824</v>
      </c>
      <c r="S35" s="44">
        <v>44945</v>
      </c>
      <c r="T35" s="48">
        <v>0.8</v>
      </c>
      <c r="U35" s="48">
        <v>0.2</v>
      </c>
      <c r="V35" s="46">
        <v>1210.56</v>
      </c>
      <c r="W35" s="43">
        <v>1210.56</v>
      </c>
      <c r="X35" s="47">
        <v>4842.24</v>
      </c>
    </row>
    <row r="36" s="3" customFormat="1" ht="33.75" spans="1:24">
      <c r="A36" s="25" t="s">
        <v>27</v>
      </c>
      <c r="B36" s="16">
        <v>29</v>
      </c>
      <c r="C36" s="17" t="s">
        <v>477</v>
      </c>
      <c r="D36" s="18" t="s">
        <v>73</v>
      </c>
      <c r="E36" s="18" t="s">
        <v>532</v>
      </c>
      <c r="F36" s="19" t="s">
        <v>539</v>
      </c>
      <c r="G36" s="18" t="s">
        <v>81</v>
      </c>
      <c r="H36" s="20" t="s">
        <v>33</v>
      </c>
      <c r="I36" s="20" t="s">
        <v>201</v>
      </c>
      <c r="J36" s="145" t="s">
        <v>540</v>
      </c>
      <c r="K36" s="29" t="s">
        <v>201</v>
      </c>
      <c r="L36" s="29" t="s">
        <v>36</v>
      </c>
      <c r="M36" s="29">
        <v>676.5</v>
      </c>
      <c r="N36" s="46">
        <v>1000</v>
      </c>
      <c r="O36" s="31">
        <v>676500</v>
      </c>
      <c r="P36" s="32">
        <v>0.04</v>
      </c>
      <c r="Q36" s="43">
        <v>27060</v>
      </c>
      <c r="R36" s="44">
        <v>44824</v>
      </c>
      <c r="S36" s="44">
        <v>44945</v>
      </c>
      <c r="T36" s="48">
        <v>0.8</v>
      </c>
      <c r="U36" s="48">
        <v>0.2</v>
      </c>
      <c r="V36" s="46">
        <v>5412</v>
      </c>
      <c r="W36" s="43">
        <v>5412</v>
      </c>
      <c r="X36" s="47">
        <v>21648</v>
      </c>
    </row>
    <row r="37" s="3" customFormat="1" ht="33.75" spans="1:24">
      <c r="A37" s="25" t="s">
        <v>27</v>
      </c>
      <c r="B37" s="72">
        <v>30</v>
      </c>
      <c r="C37" s="73" t="s">
        <v>477</v>
      </c>
      <c r="D37" s="18" t="s">
        <v>73</v>
      </c>
      <c r="E37" s="18" t="s">
        <v>541</v>
      </c>
      <c r="F37" s="19" t="s">
        <v>542</v>
      </c>
      <c r="G37" s="18" t="s">
        <v>81</v>
      </c>
      <c r="H37" s="20" t="s">
        <v>33</v>
      </c>
      <c r="I37" s="18" t="s">
        <v>34</v>
      </c>
      <c r="J37" s="145" t="s">
        <v>543</v>
      </c>
      <c r="K37" s="18" t="s">
        <v>34</v>
      </c>
      <c r="L37" s="29" t="s">
        <v>36</v>
      </c>
      <c r="M37" s="29">
        <v>100</v>
      </c>
      <c r="N37" s="46">
        <v>1500</v>
      </c>
      <c r="O37" s="31">
        <f t="shared" ref="O37:O40" si="8">N37*M37</f>
        <v>150000</v>
      </c>
      <c r="P37" s="32">
        <v>0.048</v>
      </c>
      <c r="Q37" s="43">
        <f>O37*P37</f>
        <v>7200</v>
      </c>
      <c r="R37" s="44">
        <v>44698</v>
      </c>
      <c r="S37" s="44">
        <v>44803</v>
      </c>
      <c r="T37" s="48">
        <v>0.8</v>
      </c>
      <c r="U37" s="48">
        <v>0.2</v>
      </c>
      <c r="V37" s="46">
        <f>Q37*U37</f>
        <v>1440</v>
      </c>
      <c r="W37" s="43">
        <v>1440</v>
      </c>
      <c r="X37" s="47">
        <f>Q37*T37</f>
        <v>5760</v>
      </c>
    </row>
    <row r="38" s="3" customFormat="1" ht="33.75" spans="1:24">
      <c r="A38" s="25" t="s">
        <v>27</v>
      </c>
      <c r="B38" s="72">
        <v>30</v>
      </c>
      <c r="C38" s="73" t="s">
        <v>477</v>
      </c>
      <c r="D38" s="18" t="s">
        <v>73</v>
      </c>
      <c r="E38" s="18" t="s">
        <v>541</v>
      </c>
      <c r="F38" s="19" t="s">
        <v>542</v>
      </c>
      <c r="G38" s="18" t="s">
        <v>81</v>
      </c>
      <c r="H38" s="20" t="s">
        <v>33</v>
      </c>
      <c r="I38" s="18" t="s">
        <v>201</v>
      </c>
      <c r="J38" s="145" t="s">
        <v>544</v>
      </c>
      <c r="K38" s="18" t="s">
        <v>201</v>
      </c>
      <c r="L38" s="29" t="s">
        <v>36</v>
      </c>
      <c r="M38" s="29">
        <v>520</v>
      </c>
      <c r="N38" s="46">
        <v>1000</v>
      </c>
      <c r="O38" s="31">
        <f t="shared" si="8"/>
        <v>520000</v>
      </c>
      <c r="P38" s="32">
        <v>0.04</v>
      </c>
      <c r="Q38" s="43">
        <f>O38*P38</f>
        <v>20800</v>
      </c>
      <c r="R38" s="44">
        <v>44698</v>
      </c>
      <c r="S38" s="44">
        <v>44803</v>
      </c>
      <c r="T38" s="48">
        <v>0.8</v>
      </c>
      <c r="U38" s="48">
        <v>0.2</v>
      </c>
      <c r="V38" s="46">
        <f>Q38*U38</f>
        <v>4160</v>
      </c>
      <c r="W38" s="43">
        <v>4160</v>
      </c>
      <c r="X38" s="47">
        <f>Q38*T38</f>
        <v>16640</v>
      </c>
    </row>
    <row r="39" s="3" customFormat="1" ht="33.75" spans="1:24">
      <c r="A39" s="25" t="s">
        <v>27</v>
      </c>
      <c r="B39" s="72">
        <v>30</v>
      </c>
      <c r="C39" s="73" t="s">
        <v>477</v>
      </c>
      <c r="D39" s="18" t="s">
        <v>73</v>
      </c>
      <c r="E39" s="18" t="s">
        <v>541</v>
      </c>
      <c r="F39" s="19" t="s">
        <v>542</v>
      </c>
      <c r="G39" s="18" t="s">
        <v>81</v>
      </c>
      <c r="H39" s="20" t="s">
        <v>33</v>
      </c>
      <c r="I39" s="18" t="s">
        <v>34</v>
      </c>
      <c r="J39" s="145" t="s">
        <v>545</v>
      </c>
      <c r="K39" s="18" t="s">
        <v>34</v>
      </c>
      <c r="L39" s="29" t="s">
        <v>36</v>
      </c>
      <c r="M39" s="29">
        <v>100</v>
      </c>
      <c r="N39" s="46">
        <v>1500</v>
      </c>
      <c r="O39" s="31">
        <f t="shared" si="8"/>
        <v>150000</v>
      </c>
      <c r="P39" s="32">
        <v>0.048</v>
      </c>
      <c r="Q39" s="43">
        <f>O39*P39</f>
        <v>7200</v>
      </c>
      <c r="R39" s="44">
        <v>44820</v>
      </c>
      <c r="S39" s="44">
        <v>44934</v>
      </c>
      <c r="T39" s="48">
        <v>0.8</v>
      </c>
      <c r="U39" s="48">
        <v>0.2</v>
      </c>
      <c r="V39" s="46">
        <f>Q39*U39</f>
        <v>1440</v>
      </c>
      <c r="W39" s="43">
        <v>1440</v>
      </c>
      <c r="X39" s="47">
        <f>Q39*T39</f>
        <v>5760</v>
      </c>
    </row>
    <row r="40" s="3" customFormat="1" ht="33.75" spans="1:24">
      <c r="A40" s="25" t="s">
        <v>27</v>
      </c>
      <c r="B40" s="72">
        <v>30</v>
      </c>
      <c r="C40" s="73" t="s">
        <v>477</v>
      </c>
      <c r="D40" s="18" t="s">
        <v>73</v>
      </c>
      <c r="E40" s="18" t="s">
        <v>541</v>
      </c>
      <c r="F40" s="19" t="s">
        <v>542</v>
      </c>
      <c r="G40" s="18" t="s">
        <v>81</v>
      </c>
      <c r="H40" s="20" t="s">
        <v>33</v>
      </c>
      <c r="I40" s="18" t="s">
        <v>201</v>
      </c>
      <c r="J40" s="145" t="s">
        <v>546</v>
      </c>
      <c r="K40" s="18" t="s">
        <v>201</v>
      </c>
      <c r="L40" s="29" t="s">
        <v>36</v>
      </c>
      <c r="M40" s="29">
        <v>500</v>
      </c>
      <c r="N40" s="46">
        <v>1000</v>
      </c>
      <c r="O40" s="31">
        <f t="shared" si="8"/>
        <v>500000</v>
      </c>
      <c r="P40" s="32">
        <v>0.04</v>
      </c>
      <c r="Q40" s="43">
        <f>O40*P40</f>
        <v>20000</v>
      </c>
      <c r="R40" s="44">
        <v>44820</v>
      </c>
      <c r="S40" s="44">
        <v>44934</v>
      </c>
      <c r="T40" s="48">
        <v>0.8</v>
      </c>
      <c r="U40" s="48">
        <v>0.2</v>
      </c>
      <c r="V40" s="46">
        <f>Q40*U40</f>
        <v>4000</v>
      </c>
      <c r="W40" s="43">
        <v>4000</v>
      </c>
      <c r="X40" s="47">
        <f>Q40*T40</f>
        <v>16000</v>
      </c>
    </row>
    <row r="41" s="3" customFormat="1" ht="33.75" spans="1:24">
      <c r="A41" s="15" t="s">
        <v>27</v>
      </c>
      <c r="B41" s="16">
        <v>33</v>
      </c>
      <c r="C41" s="17" t="s">
        <v>477</v>
      </c>
      <c r="D41" s="18" t="s">
        <v>73</v>
      </c>
      <c r="E41" s="18" t="s">
        <v>547</v>
      </c>
      <c r="F41" s="19" t="s">
        <v>548</v>
      </c>
      <c r="G41" s="18" t="s">
        <v>81</v>
      </c>
      <c r="H41" s="20" t="s">
        <v>33</v>
      </c>
      <c r="I41" s="18" t="s">
        <v>201</v>
      </c>
      <c r="J41" s="145" t="s">
        <v>549</v>
      </c>
      <c r="K41" s="18" t="s">
        <v>201</v>
      </c>
      <c r="L41" s="29" t="s">
        <v>36</v>
      </c>
      <c r="M41" s="29">
        <v>150</v>
      </c>
      <c r="N41" s="46">
        <v>1000</v>
      </c>
      <c r="O41" s="31">
        <v>150000</v>
      </c>
      <c r="P41" s="32">
        <v>0.04</v>
      </c>
      <c r="Q41" s="43">
        <v>6000</v>
      </c>
      <c r="R41" s="44">
        <v>44834</v>
      </c>
      <c r="S41" s="44">
        <v>44956</v>
      </c>
      <c r="T41" s="48">
        <v>0.8</v>
      </c>
      <c r="U41" s="48">
        <v>0.2</v>
      </c>
      <c r="V41" s="46">
        <v>1200</v>
      </c>
      <c r="W41" s="43">
        <v>1200</v>
      </c>
      <c r="X41" s="47">
        <v>4800</v>
      </c>
    </row>
    <row r="42" s="3" customFormat="1" ht="33.75" spans="1:24">
      <c r="A42" s="15" t="s">
        <v>27</v>
      </c>
      <c r="B42" s="16">
        <v>34</v>
      </c>
      <c r="C42" s="17" t="s">
        <v>477</v>
      </c>
      <c r="D42" s="18" t="s">
        <v>73</v>
      </c>
      <c r="E42" s="18" t="s">
        <v>550</v>
      </c>
      <c r="F42" s="19" t="s">
        <v>180</v>
      </c>
      <c r="G42" s="18" t="s">
        <v>81</v>
      </c>
      <c r="H42" s="20" t="s">
        <v>33</v>
      </c>
      <c r="I42" s="18" t="s">
        <v>201</v>
      </c>
      <c r="J42" s="145" t="s">
        <v>551</v>
      </c>
      <c r="K42" s="18" t="s">
        <v>201</v>
      </c>
      <c r="L42" s="29" t="s">
        <v>36</v>
      </c>
      <c r="M42" s="18">
        <v>47</v>
      </c>
      <c r="N42" s="46">
        <v>1000</v>
      </c>
      <c r="O42" s="31">
        <v>47000</v>
      </c>
      <c r="P42" s="32">
        <v>0.04</v>
      </c>
      <c r="Q42" s="43">
        <v>1880</v>
      </c>
      <c r="R42" s="44">
        <v>44806</v>
      </c>
      <c r="S42" s="44">
        <v>44924</v>
      </c>
      <c r="T42" s="48">
        <v>0.8</v>
      </c>
      <c r="U42" s="48">
        <v>0.2</v>
      </c>
      <c r="V42" s="46">
        <v>376</v>
      </c>
      <c r="W42" s="43">
        <v>376</v>
      </c>
      <c r="X42" s="47">
        <v>1504</v>
      </c>
    </row>
    <row r="43" s="3" customFormat="1" ht="33.75" spans="1:24">
      <c r="A43" s="15" t="s">
        <v>27</v>
      </c>
      <c r="B43" s="16">
        <v>35</v>
      </c>
      <c r="C43" s="17" t="s">
        <v>477</v>
      </c>
      <c r="D43" s="18" t="s">
        <v>73</v>
      </c>
      <c r="E43" s="18" t="s">
        <v>552</v>
      </c>
      <c r="F43" s="19" t="s">
        <v>553</v>
      </c>
      <c r="G43" s="18" t="s">
        <v>81</v>
      </c>
      <c r="H43" s="20" t="s">
        <v>33</v>
      </c>
      <c r="I43" s="20" t="s">
        <v>62</v>
      </c>
      <c r="J43" s="145" t="s">
        <v>554</v>
      </c>
      <c r="K43" s="29" t="s">
        <v>62</v>
      </c>
      <c r="L43" s="29" t="s">
        <v>36</v>
      </c>
      <c r="M43" s="29">
        <v>15</v>
      </c>
      <c r="N43" s="46">
        <v>3000</v>
      </c>
      <c r="O43" s="31">
        <v>45000</v>
      </c>
      <c r="P43" s="32">
        <v>0.1</v>
      </c>
      <c r="Q43" s="43">
        <v>4500</v>
      </c>
      <c r="R43" s="44">
        <v>44806</v>
      </c>
      <c r="S43" s="44">
        <v>45170</v>
      </c>
      <c r="T43" s="48">
        <v>0.8</v>
      </c>
      <c r="U43" s="48">
        <v>0.2</v>
      </c>
      <c r="V43" s="46">
        <v>900</v>
      </c>
      <c r="W43" s="43">
        <v>900</v>
      </c>
      <c r="X43" s="47">
        <v>3600</v>
      </c>
    </row>
    <row r="44" s="3" customFormat="1" ht="33.75" spans="1:24">
      <c r="A44" s="15" t="s">
        <v>27</v>
      </c>
      <c r="B44" s="16">
        <v>36</v>
      </c>
      <c r="C44" s="17" t="s">
        <v>477</v>
      </c>
      <c r="D44" s="18" t="s">
        <v>73</v>
      </c>
      <c r="E44" s="18" t="s">
        <v>555</v>
      </c>
      <c r="F44" s="19" t="s">
        <v>556</v>
      </c>
      <c r="G44" s="18" t="s">
        <v>81</v>
      </c>
      <c r="H44" s="20" t="s">
        <v>33</v>
      </c>
      <c r="I44" s="20" t="s">
        <v>62</v>
      </c>
      <c r="J44" s="145" t="s">
        <v>557</v>
      </c>
      <c r="K44" s="29" t="s">
        <v>62</v>
      </c>
      <c r="L44" s="29" t="s">
        <v>36</v>
      </c>
      <c r="M44" s="29">
        <v>25</v>
      </c>
      <c r="N44" s="46">
        <v>3000</v>
      </c>
      <c r="O44" s="31">
        <v>75000</v>
      </c>
      <c r="P44" s="32">
        <v>0.1</v>
      </c>
      <c r="Q44" s="43">
        <v>7500</v>
      </c>
      <c r="R44" s="44">
        <v>44811</v>
      </c>
      <c r="S44" s="44">
        <v>45175</v>
      </c>
      <c r="T44" s="48">
        <v>0.8</v>
      </c>
      <c r="U44" s="48">
        <v>0.2</v>
      </c>
      <c r="V44" s="46">
        <v>1500</v>
      </c>
      <c r="W44" s="43">
        <v>1500</v>
      </c>
      <c r="X44" s="47">
        <v>6000</v>
      </c>
    </row>
  </sheetData>
  <autoFilter ref="A4:X44">
    <extLst/>
  </autoFilter>
  <mergeCells count="5">
    <mergeCell ref="A2:X2"/>
    <mergeCell ref="A3:A4"/>
    <mergeCell ref="A15:A16"/>
    <mergeCell ref="A26:A27"/>
    <mergeCell ref="B3:B4"/>
  </mergeCells>
  <dataValidations count="3">
    <dataValidation type="list" allowBlank="1" showInputMessage="1" showErrorMessage="1" sqref="G6:G7 G8:G17 G18:G19 G20:G40 G41:G44">
      <formula1>"菜篮子基地,农业龙头企业,市内其他主体"</formula1>
    </dataValidation>
    <dataValidation allowBlank="1" showInputMessage="1" showErrorMessage="1" sqref="E6 E25:E27 E33:E36 E41:E44"/>
    <dataValidation type="list" allowBlank="1" showInputMessage="1" showErrorMessage="1" sqref="D6:D7 D8:D17 D18:D19 D20:D25 D28:D40 D41:D44">
      <formula1>"深圳市内（含深汕）,省内市外"</formula1>
    </dataValidation>
  </dataValidations>
  <pageMargins left="0.700694444444445" right="0.700694444444445" top="0.751388888888889" bottom="0.751388888888889" header="0.298611111111111" footer="0.298611111111111"/>
  <pageSetup paperSize="8" scale="58" firstPageNumber="17" orientation="landscape" useFirstPageNumber="1" horizontalDpi="600"/>
  <headerFooter>
    <oddFooter>&amp;C&amp;P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53"/>
  <sheetViews>
    <sheetView view="pageBreakPreview" zoomScaleNormal="100" workbookViewId="0">
      <pane xSplit="11" ySplit="4" topLeftCell="Q5" activePane="bottomRight" state="frozen"/>
      <selection/>
      <selection pane="topRight"/>
      <selection pane="bottomLeft"/>
      <selection pane="bottomRight" activeCell="Y7" sqref="Y7"/>
    </sheetView>
  </sheetViews>
  <sheetFormatPr defaultColWidth="9.45833333333333" defaultRowHeight="13.5"/>
  <cols>
    <col min="1" max="1" width="8.63333333333333" style="4" customWidth="1"/>
    <col min="2" max="2" width="4.275" style="4" customWidth="1"/>
    <col min="3" max="3" width="16.9083333333333" style="4" customWidth="1"/>
    <col min="4" max="4" width="6.275" style="4" customWidth="1"/>
    <col min="5" max="5" width="21.3666666666667" style="4" customWidth="1"/>
    <col min="6" max="6" width="28.3666666666667" style="4" customWidth="1"/>
    <col min="7" max="7" width="8" style="4" customWidth="1"/>
    <col min="8" max="8" width="6.36666666666667" style="4" customWidth="1"/>
    <col min="9" max="9" width="7.63333333333333" style="4" customWidth="1"/>
    <col min="10" max="10" width="17.275" style="4" customWidth="1"/>
    <col min="11" max="11" width="9.45833333333333" style="4"/>
    <col min="12" max="12" width="4.18333333333333" style="4" customWidth="1"/>
    <col min="13" max="13" width="5.81666666666667" style="4" customWidth="1"/>
    <col min="14" max="14" width="8.90833333333333" style="5" customWidth="1"/>
    <col min="15" max="15" width="12.7166666666667" style="5" customWidth="1"/>
    <col min="16" max="16" width="5.275" style="4" customWidth="1"/>
    <col min="17" max="17" width="11.3666666666667" style="4" customWidth="1"/>
    <col min="18" max="18" width="10.275" style="4" customWidth="1"/>
    <col min="19" max="19" width="10.0916666666667" style="4" customWidth="1"/>
    <col min="20" max="21" width="6.725" style="4" customWidth="1"/>
    <col min="22" max="22" width="12.6333333333333" style="4" customWidth="1"/>
    <col min="23" max="23" width="12.3666666666667" style="5" customWidth="1"/>
    <col min="24" max="24" width="14" style="5" customWidth="1"/>
    <col min="25" max="16384" width="9.45833333333333" style="4"/>
  </cols>
  <sheetData>
    <row r="1" spans="1:1">
      <c r="A1" s="4" t="s">
        <v>558</v>
      </c>
    </row>
    <row r="2" s="1" customFormat="1" ht="29" customHeight="1" spans="1:24">
      <c r="A2" s="6" t="s">
        <v>559</v>
      </c>
      <c r="B2" s="6"/>
      <c r="C2" s="6"/>
      <c r="D2" s="6"/>
      <c r="E2" s="6"/>
      <c r="F2" s="6"/>
      <c r="G2" s="6"/>
      <c r="H2" s="6"/>
      <c r="I2" s="6"/>
      <c r="J2" s="6"/>
      <c r="K2" s="6"/>
      <c r="L2" s="6"/>
      <c r="M2" s="6"/>
      <c r="N2" s="6"/>
      <c r="O2" s="6"/>
      <c r="P2" s="6"/>
      <c r="Q2" s="6"/>
      <c r="R2" s="6"/>
      <c r="S2" s="6"/>
      <c r="T2" s="6"/>
      <c r="U2" s="6"/>
      <c r="V2" s="6"/>
      <c r="W2" s="6"/>
      <c r="X2" s="6"/>
    </row>
    <row r="3" s="2" customFormat="1" ht="55.5" customHeight="1" spans="1:24">
      <c r="A3" s="7" t="s">
        <v>560</v>
      </c>
      <c r="B3" s="8" t="s">
        <v>3</v>
      </c>
      <c r="C3" s="9" t="s">
        <v>4</v>
      </c>
      <c r="D3" s="10" t="s">
        <v>5</v>
      </c>
      <c r="E3" s="10" t="s">
        <v>6</v>
      </c>
      <c r="F3" s="11" t="s">
        <v>7</v>
      </c>
      <c r="G3" s="11" t="s">
        <v>8</v>
      </c>
      <c r="H3" s="12" t="s">
        <v>9</v>
      </c>
      <c r="I3" s="12" t="s">
        <v>10</v>
      </c>
      <c r="J3" s="12" t="s">
        <v>11</v>
      </c>
      <c r="K3" s="12" t="s">
        <v>12</v>
      </c>
      <c r="L3" s="12" t="s">
        <v>13</v>
      </c>
      <c r="M3" s="12" t="s">
        <v>14</v>
      </c>
      <c r="N3" s="12" t="s">
        <v>15</v>
      </c>
      <c r="O3" s="12" t="s">
        <v>16</v>
      </c>
      <c r="P3" s="12" t="s">
        <v>17</v>
      </c>
      <c r="Q3" s="12" t="s">
        <v>18</v>
      </c>
      <c r="R3" s="12" t="s">
        <v>19</v>
      </c>
      <c r="S3" s="12" t="s">
        <v>20</v>
      </c>
      <c r="T3" s="12" t="s">
        <v>21</v>
      </c>
      <c r="U3" s="12" t="s">
        <v>22</v>
      </c>
      <c r="V3" s="12" t="s">
        <v>23</v>
      </c>
      <c r="W3" s="41" t="s">
        <v>24</v>
      </c>
      <c r="X3" s="41" t="s">
        <v>25</v>
      </c>
    </row>
    <row r="4" s="2" customFormat="1" ht="17.5" customHeight="1" spans="1:24">
      <c r="A4" s="13"/>
      <c r="B4" s="14"/>
      <c r="C4" s="10">
        <v>1</v>
      </c>
      <c r="D4" s="10">
        <v>2</v>
      </c>
      <c r="E4" s="10">
        <v>3</v>
      </c>
      <c r="F4" s="10">
        <v>4</v>
      </c>
      <c r="G4" s="10">
        <v>5</v>
      </c>
      <c r="H4" s="10">
        <v>6</v>
      </c>
      <c r="I4" s="10">
        <v>7</v>
      </c>
      <c r="J4" s="10">
        <v>8</v>
      </c>
      <c r="K4" s="10">
        <v>9</v>
      </c>
      <c r="L4" s="10">
        <v>10</v>
      </c>
      <c r="M4" s="10">
        <v>11</v>
      </c>
      <c r="N4" s="10">
        <v>12</v>
      </c>
      <c r="O4" s="10">
        <v>13</v>
      </c>
      <c r="P4" s="10">
        <v>14</v>
      </c>
      <c r="Q4" s="10">
        <v>15</v>
      </c>
      <c r="R4" s="10">
        <v>16</v>
      </c>
      <c r="S4" s="10">
        <v>17</v>
      </c>
      <c r="T4" s="10">
        <v>18</v>
      </c>
      <c r="U4" s="10">
        <v>19</v>
      </c>
      <c r="V4" s="10">
        <v>20</v>
      </c>
      <c r="W4" s="10">
        <v>21</v>
      </c>
      <c r="X4" s="10">
        <v>23</v>
      </c>
    </row>
    <row r="5" s="2" customFormat="1" ht="17.5" customHeight="1" spans="1:24">
      <c r="A5" s="13"/>
      <c r="B5" s="14"/>
      <c r="C5" s="10" t="s">
        <v>26</v>
      </c>
      <c r="D5" s="10"/>
      <c r="E5" s="10"/>
      <c r="F5" s="10"/>
      <c r="G5" s="10"/>
      <c r="H5" s="10"/>
      <c r="I5" s="10"/>
      <c r="J5" s="10"/>
      <c r="K5" s="10"/>
      <c r="L5" s="10"/>
      <c r="M5" s="10"/>
      <c r="N5" s="10"/>
      <c r="O5" s="10"/>
      <c r="P5" s="10"/>
      <c r="Q5" s="10"/>
      <c r="R5" s="10"/>
      <c r="S5" s="10"/>
      <c r="T5" s="10"/>
      <c r="U5" s="10"/>
      <c r="V5" s="10"/>
      <c r="W5" s="10"/>
      <c r="X5" s="42">
        <f>SUM(X6:X53)</f>
        <v>2095841.4</v>
      </c>
    </row>
    <row r="6" s="3" customFormat="1" ht="28" customHeight="1" spans="1:24">
      <c r="A6" s="15" t="s">
        <v>27</v>
      </c>
      <c r="B6" s="16">
        <v>1</v>
      </c>
      <c r="C6" s="17" t="s">
        <v>561</v>
      </c>
      <c r="D6" s="18" t="s">
        <v>29</v>
      </c>
      <c r="E6" s="18" t="s">
        <v>562</v>
      </c>
      <c r="F6" s="19" t="s">
        <v>563</v>
      </c>
      <c r="G6" s="18" t="s">
        <v>32</v>
      </c>
      <c r="H6" s="20" t="s">
        <v>39</v>
      </c>
      <c r="I6" s="18" t="s">
        <v>564</v>
      </c>
      <c r="J6" s="18" t="s">
        <v>565</v>
      </c>
      <c r="K6" s="18" t="s">
        <v>564</v>
      </c>
      <c r="L6" s="29" t="s">
        <v>42</v>
      </c>
      <c r="M6" s="29">
        <v>40000</v>
      </c>
      <c r="N6" s="30">
        <v>30</v>
      </c>
      <c r="O6" s="31">
        <f t="shared" ref="O6:O53" si="0">M6*N6</f>
        <v>1200000</v>
      </c>
      <c r="P6" s="32">
        <v>0.02</v>
      </c>
      <c r="Q6" s="43">
        <f t="shared" ref="Q6:Q39" si="1">O6*P6</f>
        <v>24000</v>
      </c>
      <c r="R6" s="44">
        <v>44736</v>
      </c>
      <c r="S6" s="44">
        <v>44825</v>
      </c>
      <c r="T6" s="45">
        <v>0.7</v>
      </c>
      <c r="U6" s="45">
        <v>0.3</v>
      </c>
      <c r="V6" s="46">
        <f t="shared" ref="V6:V53" si="2">Q6*U6</f>
        <v>7200</v>
      </c>
      <c r="W6" s="43">
        <v>7200</v>
      </c>
      <c r="X6" s="43">
        <f t="shared" ref="X6:X15" si="3">Q6*T6</f>
        <v>16800</v>
      </c>
    </row>
    <row r="7" s="3" customFormat="1" ht="28" customHeight="1" spans="1:24">
      <c r="A7" s="15" t="s">
        <v>27</v>
      </c>
      <c r="B7" s="16">
        <v>1</v>
      </c>
      <c r="C7" s="17" t="s">
        <v>561</v>
      </c>
      <c r="D7" s="18" t="s">
        <v>29</v>
      </c>
      <c r="E7" s="18" t="s">
        <v>562</v>
      </c>
      <c r="F7" s="19" t="s">
        <v>563</v>
      </c>
      <c r="G7" s="18" t="s">
        <v>32</v>
      </c>
      <c r="H7" s="20" t="s">
        <v>39</v>
      </c>
      <c r="I7" s="18" t="s">
        <v>564</v>
      </c>
      <c r="J7" s="18" t="s">
        <v>566</v>
      </c>
      <c r="K7" s="18" t="s">
        <v>564</v>
      </c>
      <c r="L7" s="29" t="s">
        <v>42</v>
      </c>
      <c r="M7" s="29">
        <v>40000</v>
      </c>
      <c r="N7" s="30">
        <v>30</v>
      </c>
      <c r="O7" s="31">
        <f t="shared" si="0"/>
        <v>1200000</v>
      </c>
      <c r="P7" s="32">
        <v>0.02</v>
      </c>
      <c r="Q7" s="43">
        <f t="shared" si="1"/>
        <v>24000</v>
      </c>
      <c r="R7" s="44">
        <v>44736</v>
      </c>
      <c r="S7" s="44">
        <v>44825</v>
      </c>
      <c r="T7" s="45">
        <v>0.7</v>
      </c>
      <c r="U7" s="45">
        <v>0.3</v>
      </c>
      <c r="V7" s="46">
        <f t="shared" si="2"/>
        <v>7200</v>
      </c>
      <c r="W7" s="43">
        <v>7200</v>
      </c>
      <c r="X7" s="47">
        <f t="shared" si="3"/>
        <v>16800</v>
      </c>
    </row>
    <row r="8" s="3" customFormat="1" ht="28" customHeight="1" spans="1:24">
      <c r="A8" s="15" t="s">
        <v>27</v>
      </c>
      <c r="B8" s="16">
        <v>1</v>
      </c>
      <c r="C8" s="17" t="s">
        <v>561</v>
      </c>
      <c r="D8" s="18" t="s">
        <v>29</v>
      </c>
      <c r="E8" s="18" t="s">
        <v>562</v>
      </c>
      <c r="F8" s="19" t="s">
        <v>563</v>
      </c>
      <c r="G8" s="18" t="s">
        <v>32</v>
      </c>
      <c r="H8" s="20" t="s">
        <v>39</v>
      </c>
      <c r="I8" s="18" t="s">
        <v>564</v>
      </c>
      <c r="J8" s="18" t="s">
        <v>567</v>
      </c>
      <c r="K8" s="18" t="s">
        <v>564</v>
      </c>
      <c r="L8" s="29" t="s">
        <v>42</v>
      </c>
      <c r="M8" s="29">
        <v>40000</v>
      </c>
      <c r="N8" s="30">
        <v>30</v>
      </c>
      <c r="O8" s="31">
        <f t="shared" si="0"/>
        <v>1200000</v>
      </c>
      <c r="P8" s="32">
        <v>0.02</v>
      </c>
      <c r="Q8" s="43">
        <f t="shared" si="1"/>
        <v>24000</v>
      </c>
      <c r="R8" s="44">
        <v>44736</v>
      </c>
      <c r="S8" s="44">
        <v>44825</v>
      </c>
      <c r="T8" s="45">
        <v>0.7</v>
      </c>
      <c r="U8" s="45">
        <v>0.3</v>
      </c>
      <c r="V8" s="46">
        <f t="shared" si="2"/>
        <v>7200</v>
      </c>
      <c r="W8" s="43">
        <v>7200</v>
      </c>
      <c r="X8" s="47">
        <f t="shared" si="3"/>
        <v>16800</v>
      </c>
    </row>
    <row r="9" s="3" customFormat="1" ht="28" customHeight="1" spans="1:24">
      <c r="A9" s="15" t="s">
        <v>27</v>
      </c>
      <c r="B9" s="16">
        <v>1</v>
      </c>
      <c r="C9" s="17" t="s">
        <v>561</v>
      </c>
      <c r="D9" s="18" t="s">
        <v>29</v>
      </c>
      <c r="E9" s="18" t="s">
        <v>562</v>
      </c>
      <c r="F9" s="19" t="s">
        <v>563</v>
      </c>
      <c r="G9" s="18" t="s">
        <v>32</v>
      </c>
      <c r="H9" s="20" t="s">
        <v>39</v>
      </c>
      <c r="I9" s="18" t="s">
        <v>564</v>
      </c>
      <c r="J9" s="18" t="s">
        <v>568</v>
      </c>
      <c r="K9" s="18" t="s">
        <v>564</v>
      </c>
      <c r="L9" s="29" t="s">
        <v>42</v>
      </c>
      <c r="M9" s="29">
        <v>40000</v>
      </c>
      <c r="N9" s="30">
        <v>30</v>
      </c>
      <c r="O9" s="31">
        <f t="shared" si="0"/>
        <v>1200000</v>
      </c>
      <c r="P9" s="32">
        <v>0.02</v>
      </c>
      <c r="Q9" s="43">
        <f t="shared" si="1"/>
        <v>24000</v>
      </c>
      <c r="R9" s="44">
        <v>44736</v>
      </c>
      <c r="S9" s="44">
        <v>44825</v>
      </c>
      <c r="T9" s="45">
        <v>0.7</v>
      </c>
      <c r="U9" s="45">
        <v>0.3</v>
      </c>
      <c r="V9" s="46">
        <f t="shared" si="2"/>
        <v>7200</v>
      </c>
      <c r="W9" s="43">
        <v>7200</v>
      </c>
      <c r="X9" s="47">
        <f t="shared" si="3"/>
        <v>16800</v>
      </c>
    </row>
    <row r="10" s="3" customFormat="1" ht="28" customHeight="1" spans="1:24">
      <c r="A10" s="15" t="s">
        <v>27</v>
      </c>
      <c r="B10" s="16">
        <v>1</v>
      </c>
      <c r="C10" s="17" t="s">
        <v>561</v>
      </c>
      <c r="D10" s="18" t="s">
        <v>29</v>
      </c>
      <c r="E10" s="18" t="s">
        <v>562</v>
      </c>
      <c r="F10" s="19" t="s">
        <v>563</v>
      </c>
      <c r="G10" s="18" t="s">
        <v>32</v>
      </c>
      <c r="H10" s="20" t="s">
        <v>39</v>
      </c>
      <c r="I10" s="18" t="s">
        <v>564</v>
      </c>
      <c r="J10" s="18" t="s">
        <v>569</v>
      </c>
      <c r="K10" s="18" t="s">
        <v>564</v>
      </c>
      <c r="L10" s="29" t="s">
        <v>42</v>
      </c>
      <c r="M10" s="29">
        <v>40000</v>
      </c>
      <c r="N10" s="30">
        <v>30</v>
      </c>
      <c r="O10" s="31">
        <f t="shared" si="0"/>
        <v>1200000</v>
      </c>
      <c r="P10" s="32">
        <v>0.02</v>
      </c>
      <c r="Q10" s="43">
        <f t="shared" si="1"/>
        <v>24000</v>
      </c>
      <c r="R10" s="44">
        <v>44736</v>
      </c>
      <c r="S10" s="44">
        <v>44825</v>
      </c>
      <c r="T10" s="45">
        <v>0.7</v>
      </c>
      <c r="U10" s="45">
        <v>0.3</v>
      </c>
      <c r="V10" s="46">
        <f t="shared" si="2"/>
        <v>7200</v>
      </c>
      <c r="W10" s="43">
        <v>7200</v>
      </c>
      <c r="X10" s="47">
        <f t="shared" si="3"/>
        <v>16800</v>
      </c>
    </row>
    <row r="11" s="3" customFormat="1" ht="28" customHeight="1" spans="1:24">
      <c r="A11" s="15" t="s">
        <v>27</v>
      </c>
      <c r="B11" s="16">
        <v>1</v>
      </c>
      <c r="C11" s="17" t="s">
        <v>561</v>
      </c>
      <c r="D11" s="18" t="s">
        <v>29</v>
      </c>
      <c r="E11" s="18" t="s">
        <v>562</v>
      </c>
      <c r="F11" s="19" t="s">
        <v>563</v>
      </c>
      <c r="G11" s="18" t="s">
        <v>32</v>
      </c>
      <c r="H11" s="20" t="s">
        <v>39</v>
      </c>
      <c r="I11" s="18" t="s">
        <v>564</v>
      </c>
      <c r="J11" s="18" t="s">
        <v>570</v>
      </c>
      <c r="K11" s="18" t="s">
        <v>564</v>
      </c>
      <c r="L11" s="29" t="s">
        <v>42</v>
      </c>
      <c r="M11" s="29">
        <f>14300+25700</f>
        <v>40000</v>
      </c>
      <c r="N11" s="30">
        <v>30</v>
      </c>
      <c r="O11" s="31">
        <f t="shared" si="0"/>
        <v>1200000</v>
      </c>
      <c r="P11" s="32">
        <v>0.02</v>
      </c>
      <c r="Q11" s="43">
        <f t="shared" si="1"/>
        <v>24000</v>
      </c>
      <c r="R11" s="44">
        <v>44736</v>
      </c>
      <c r="S11" s="44">
        <v>44825</v>
      </c>
      <c r="T11" s="45">
        <v>0.7</v>
      </c>
      <c r="U11" s="45">
        <v>0.3</v>
      </c>
      <c r="V11" s="46">
        <f t="shared" si="2"/>
        <v>7200</v>
      </c>
      <c r="W11" s="43">
        <v>7200</v>
      </c>
      <c r="X11" s="47">
        <f t="shared" si="3"/>
        <v>16800</v>
      </c>
    </row>
    <row r="12" s="3" customFormat="1" ht="28" customHeight="1" spans="1:24">
      <c r="A12" s="15" t="s">
        <v>27</v>
      </c>
      <c r="B12" s="16">
        <v>1</v>
      </c>
      <c r="C12" s="17" t="s">
        <v>561</v>
      </c>
      <c r="D12" s="18" t="s">
        <v>29</v>
      </c>
      <c r="E12" s="18" t="s">
        <v>562</v>
      </c>
      <c r="F12" s="19" t="s">
        <v>563</v>
      </c>
      <c r="G12" s="18" t="s">
        <v>32</v>
      </c>
      <c r="H12" s="20" t="s">
        <v>39</v>
      </c>
      <c r="I12" s="18" t="s">
        <v>564</v>
      </c>
      <c r="J12" s="18" t="s">
        <v>571</v>
      </c>
      <c r="K12" s="18" t="s">
        <v>564</v>
      </c>
      <c r="L12" s="29" t="s">
        <v>42</v>
      </c>
      <c r="M12" s="29">
        <v>40000</v>
      </c>
      <c r="N12" s="30">
        <v>30</v>
      </c>
      <c r="O12" s="31">
        <f t="shared" si="0"/>
        <v>1200000</v>
      </c>
      <c r="P12" s="32">
        <v>0.02</v>
      </c>
      <c r="Q12" s="43">
        <f t="shared" si="1"/>
        <v>24000</v>
      </c>
      <c r="R12" s="44">
        <v>44736</v>
      </c>
      <c r="S12" s="44">
        <v>44825</v>
      </c>
      <c r="T12" s="45">
        <v>0.7</v>
      </c>
      <c r="U12" s="45">
        <v>0.3</v>
      </c>
      <c r="V12" s="46">
        <f t="shared" si="2"/>
        <v>7200</v>
      </c>
      <c r="W12" s="43">
        <v>7200</v>
      </c>
      <c r="X12" s="47">
        <f t="shared" si="3"/>
        <v>16800</v>
      </c>
    </row>
    <row r="13" s="3" customFormat="1" ht="28" customHeight="1" spans="1:24">
      <c r="A13" s="15" t="s">
        <v>27</v>
      </c>
      <c r="B13" s="16">
        <v>1</v>
      </c>
      <c r="C13" s="17" t="s">
        <v>561</v>
      </c>
      <c r="D13" s="18" t="s">
        <v>29</v>
      </c>
      <c r="E13" s="18" t="s">
        <v>562</v>
      </c>
      <c r="F13" s="19" t="s">
        <v>563</v>
      </c>
      <c r="G13" s="18" t="s">
        <v>32</v>
      </c>
      <c r="H13" s="20" t="s">
        <v>39</v>
      </c>
      <c r="I13" s="18" t="s">
        <v>564</v>
      </c>
      <c r="J13" s="18" t="s">
        <v>572</v>
      </c>
      <c r="K13" s="18" t="s">
        <v>564</v>
      </c>
      <c r="L13" s="29" t="s">
        <v>42</v>
      </c>
      <c r="M13" s="29">
        <v>40000</v>
      </c>
      <c r="N13" s="30">
        <v>30</v>
      </c>
      <c r="O13" s="31">
        <f t="shared" si="0"/>
        <v>1200000</v>
      </c>
      <c r="P13" s="32">
        <v>0.02</v>
      </c>
      <c r="Q13" s="43">
        <f t="shared" si="1"/>
        <v>24000</v>
      </c>
      <c r="R13" s="44">
        <v>44736</v>
      </c>
      <c r="S13" s="44">
        <v>44825</v>
      </c>
      <c r="T13" s="45">
        <v>0.7</v>
      </c>
      <c r="U13" s="45">
        <v>0.3</v>
      </c>
      <c r="V13" s="46">
        <f t="shared" si="2"/>
        <v>7200</v>
      </c>
      <c r="W13" s="43">
        <v>7200</v>
      </c>
      <c r="X13" s="47">
        <f t="shared" si="3"/>
        <v>16800</v>
      </c>
    </row>
    <row r="14" s="3" customFormat="1" ht="33.75" spans="1:24">
      <c r="A14" s="15" t="s">
        <v>27</v>
      </c>
      <c r="B14" s="16">
        <v>2</v>
      </c>
      <c r="C14" s="17" t="s">
        <v>561</v>
      </c>
      <c r="D14" s="18" t="s">
        <v>73</v>
      </c>
      <c r="E14" s="21" t="s">
        <v>573</v>
      </c>
      <c r="F14" s="22" t="s">
        <v>574</v>
      </c>
      <c r="G14" s="20" t="s">
        <v>81</v>
      </c>
      <c r="H14" s="20" t="s">
        <v>33</v>
      </c>
      <c r="I14" s="20" t="s">
        <v>57</v>
      </c>
      <c r="J14" s="146" t="s">
        <v>575</v>
      </c>
      <c r="K14" s="29" t="s">
        <v>576</v>
      </c>
      <c r="L14" s="29" t="s">
        <v>36</v>
      </c>
      <c r="M14" s="29">
        <f>200*6</f>
        <v>1200</v>
      </c>
      <c r="N14" s="30">
        <v>900</v>
      </c>
      <c r="O14" s="31">
        <f t="shared" si="0"/>
        <v>1080000</v>
      </c>
      <c r="P14" s="32">
        <v>0.1</v>
      </c>
      <c r="Q14" s="43">
        <f t="shared" si="1"/>
        <v>108000</v>
      </c>
      <c r="R14" s="44">
        <v>44491</v>
      </c>
      <c r="S14" s="44">
        <v>44855</v>
      </c>
      <c r="T14" s="48">
        <v>0.8</v>
      </c>
      <c r="U14" s="48">
        <v>0.2</v>
      </c>
      <c r="V14" s="49">
        <f t="shared" si="2"/>
        <v>21600</v>
      </c>
      <c r="W14" s="43">
        <v>48000</v>
      </c>
      <c r="X14" s="47">
        <f t="shared" si="3"/>
        <v>86400</v>
      </c>
    </row>
    <row r="15" s="3" customFormat="1" ht="33.75" spans="1:24">
      <c r="A15" s="15" t="s">
        <v>27</v>
      </c>
      <c r="B15" s="16">
        <v>2</v>
      </c>
      <c r="C15" s="17" t="s">
        <v>561</v>
      </c>
      <c r="D15" s="18" t="s">
        <v>73</v>
      </c>
      <c r="E15" s="21" t="s">
        <v>573</v>
      </c>
      <c r="F15" s="22" t="s">
        <v>574</v>
      </c>
      <c r="G15" s="20" t="s">
        <v>81</v>
      </c>
      <c r="H15" s="20" t="s">
        <v>33</v>
      </c>
      <c r="I15" s="20" t="s">
        <v>57</v>
      </c>
      <c r="J15" s="146" t="s">
        <v>575</v>
      </c>
      <c r="K15" s="29" t="s">
        <v>577</v>
      </c>
      <c r="L15" s="29" t="s">
        <v>36</v>
      </c>
      <c r="M15" s="29">
        <f>21*6</f>
        <v>126</v>
      </c>
      <c r="N15" s="30">
        <v>900</v>
      </c>
      <c r="O15" s="31">
        <f t="shared" si="0"/>
        <v>113400</v>
      </c>
      <c r="P15" s="32">
        <v>0.1</v>
      </c>
      <c r="Q15" s="43">
        <f t="shared" si="1"/>
        <v>11340</v>
      </c>
      <c r="R15" s="44">
        <v>44491</v>
      </c>
      <c r="S15" s="44">
        <v>44855</v>
      </c>
      <c r="T15" s="48">
        <v>0.8</v>
      </c>
      <c r="U15" s="48">
        <v>0.2</v>
      </c>
      <c r="V15" s="49">
        <f t="shared" si="2"/>
        <v>2268</v>
      </c>
      <c r="W15" s="43">
        <v>5040</v>
      </c>
      <c r="X15" s="47">
        <f t="shared" si="3"/>
        <v>9072</v>
      </c>
    </row>
    <row r="16" s="3" customFormat="1" ht="33.75" spans="1:24">
      <c r="A16" s="15" t="s">
        <v>27</v>
      </c>
      <c r="B16" s="16">
        <v>2</v>
      </c>
      <c r="C16" s="17" t="s">
        <v>561</v>
      </c>
      <c r="D16" s="18" t="s">
        <v>73</v>
      </c>
      <c r="E16" s="21" t="s">
        <v>573</v>
      </c>
      <c r="F16" s="22" t="s">
        <v>574</v>
      </c>
      <c r="G16" s="20" t="s">
        <v>81</v>
      </c>
      <c r="H16" s="20" t="s">
        <v>33</v>
      </c>
      <c r="I16" s="20" t="s">
        <v>57</v>
      </c>
      <c r="J16" s="146" t="s">
        <v>575</v>
      </c>
      <c r="K16" s="29" t="s">
        <v>299</v>
      </c>
      <c r="L16" s="29" t="s">
        <v>36</v>
      </c>
      <c r="M16" s="29">
        <f>220*2</f>
        <v>440</v>
      </c>
      <c r="N16" s="30">
        <v>2000</v>
      </c>
      <c r="O16" s="31">
        <f t="shared" si="0"/>
        <v>880000</v>
      </c>
      <c r="P16" s="32">
        <v>0.1</v>
      </c>
      <c r="Q16" s="43">
        <f t="shared" si="1"/>
        <v>88000</v>
      </c>
      <c r="R16" s="44">
        <v>44491</v>
      </c>
      <c r="S16" s="44">
        <v>44855</v>
      </c>
      <c r="T16" s="48">
        <v>0.8</v>
      </c>
      <c r="U16" s="48">
        <v>0.2</v>
      </c>
      <c r="V16" s="49">
        <f t="shared" si="2"/>
        <v>17600</v>
      </c>
      <c r="W16" s="43">
        <v>17600</v>
      </c>
      <c r="X16" s="47">
        <f t="shared" ref="X16:X53" si="4">Q16*T16</f>
        <v>70400</v>
      </c>
    </row>
    <row r="17" s="3" customFormat="1" ht="33.75" spans="1:24">
      <c r="A17" s="15" t="s">
        <v>27</v>
      </c>
      <c r="B17" s="16">
        <v>2</v>
      </c>
      <c r="C17" s="17" t="s">
        <v>561</v>
      </c>
      <c r="D17" s="18" t="s">
        <v>73</v>
      </c>
      <c r="E17" s="21" t="s">
        <v>573</v>
      </c>
      <c r="F17" s="22" t="s">
        <v>574</v>
      </c>
      <c r="G17" s="20" t="s">
        <v>81</v>
      </c>
      <c r="H17" s="20" t="s">
        <v>33</v>
      </c>
      <c r="I17" s="20" t="s">
        <v>57</v>
      </c>
      <c r="J17" s="146" t="s">
        <v>575</v>
      </c>
      <c r="K17" s="29" t="s">
        <v>249</v>
      </c>
      <c r="L17" s="29" t="s">
        <v>36</v>
      </c>
      <c r="M17" s="29">
        <f>190*2</f>
        <v>380</v>
      </c>
      <c r="N17" s="30">
        <v>1500</v>
      </c>
      <c r="O17" s="31">
        <f t="shared" si="0"/>
        <v>570000</v>
      </c>
      <c r="P17" s="32">
        <v>0.1</v>
      </c>
      <c r="Q17" s="43">
        <f t="shared" si="1"/>
        <v>57000</v>
      </c>
      <c r="R17" s="44">
        <v>44491</v>
      </c>
      <c r="S17" s="44">
        <v>44855</v>
      </c>
      <c r="T17" s="48">
        <v>0.8</v>
      </c>
      <c r="U17" s="48">
        <v>0.2</v>
      </c>
      <c r="V17" s="49">
        <f t="shared" si="2"/>
        <v>11400</v>
      </c>
      <c r="W17" s="43">
        <v>15200</v>
      </c>
      <c r="X17" s="47">
        <f t="shared" si="4"/>
        <v>45600</v>
      </c>
    </row>
    <row r="18" s="3" customFormat="1" ht="33.75" spans="1:24">
      <c r="A18" s="15" t="s">
        <v>27</v>
      </c>
      <c r="B18" s="16">
        <v>2</v>
      </c>
      <c r="C18" s="17" t="s">
        <v>561</v>
      </c>
      <c r="D18" s="18" t="s">
        <v>73</v>
      </c>
      <c r="E18" s="21" t="s">
        <v>578</v>
      </c>
      <c r="F18" s="22" t="s">
        <v>574</v>
      </c>
      <c r="G18" s="20" t="s">
        <v>81</v>
      </c>
      <c r="H18" s="20" t="s">
        <v>33</v>
      </c>
      <c r="I18" s="20" t="s">
        <v>61</v>
      </c>
      <c r="J18" s="146" t="s">
        <v>579</v>
      </c>
      <c r="K18" s="29" t="s">
        <v>580</v>
      </c>
      <c r="L18" s="29" t="s">
        <v>36</v>
      </c>
      <c r="M18" s="29">
        <f>12*6</f>
        <v>72</v>
      </c>
      <c r="N18" s="30">
        <v>900</v>
      </c>
      <c r="O18" s="31">
        <f t="shared" si="0"/>
        <v>64800</v>
      </c>
      <c r="P18" s="32">
        <v>0.06</v>
      </c>
      <c r="Q18" s="43">
        <f t="shared" si="1"/>
        <v>3888</v>
      </c>
      <c r="R18" s="44">
        <v>44491</v>
      </c>
      <c r="S18" s="44">
        <v>44855</v>
      </c>
      <c r="T18" s="48">
        <v>0.8</v>
      </c>
      <c r="U18" s="48">
        <v>0.2</v>
      </c>
      <c r="V18" s="49">
        <f t="shared" si="2"/>
        <v>777.6</v>
      </c>
      <c r="W18" s="43">
        <v>1728</v>
      </c>
      <c r="X18" s="47">
        <f t="shared" si="4"/>
        <v>3110.4</v>
      </c>
    </row>
    <row r="19" s="3" customFormat="1" ht="33.75" spans="1:24">
      <c r="A19" s="15" t="s">
        <v>27</v>
      </c>
      <c r="B19" s="16">
        <v>2</v>
      </c>
      <c r="C19" s="17" t="s">
        <v>561</v>
      </c>
      <c r="D19" s="18" t="s">
        <v>73</v>
      </c>
      <c r="E19" s="21" t="s">
        <v>581</v>
      </c>
      <c r="F19" s="22" t="s">
        <v>574</v>
      </c>
      <c r="G19" s="20" t="s">
        <v>81</v>
      </c>
      <c r="H19" s="20" t="s">
        <v>33</v>
      </c>
      <c r="I19" s="20" t="s">
        <v>61</v>
      </c>
      <c r="J19" s="146" t="s">
        <v>579</v>
      </c>
      <c r="K19" s="29" t="s">
        <v>249</v>
      </c>
      <c r="L19" s="29" t="s">
        <v>36</v>
      </c>
      <c r="M19" s="29">
        <f>120*2</f>
        <v>240</v>
      </c>
      <c r="N19" s="30">
        <v>1500</v>
      </c>
      <c r="O19" s="31">
        <f t="shared" si="0"/>
        <v>360000</v>
      </c>
      <c r="P19" s="32">
        <v>0.06</v>
      </c>
      <c r="Q19" s="43">
        <f t="shared" si="1"/>
        <v>21600</v>
      </c>
      <c r="R19" s="44">
        <v>44491</v>
      </c>
      <c r="S19" s="44">
        <v>44855</v>
      </c>
      <c r="T19" s="48">
        <v>0.8</v>
      </c>
      <c r="U19" s="48">
        <v>0.2</v>
      </c>
      <c r="V19" s="49">
        <f t="shared" si="2"/>
        <v>4320</v>
      </c>
      <c r="W19" s="43">
        <v>5760</v>
      </c>
      <c r="X19" s="47">
        <f t="shared" si="4"/>
        <v>17280</v>
      </c>
    </row>
    <row r="20" s="3" customFormat="1" ht="33.75" spans="1:24">
      <c r="A20" s="15" t="s">
        <v>27</v>
      </c>
      <c r="B20" s="16">
        <v>2</v>
      </c>
      <c r="C20" s="17" t="s">
        <v>561</v>
      </c>
      <c r="D20" s="18" t="s">
        <v>73</v>
      </c>
      <c r="E20" s="18" t="s">
        <v>578</v>
      </c>
      <c r="F20" s="22" t="s">
        <v>574</v>
      </c>
      <c r="G20" s="20" t="s">
        <v>81</v>
      </c>
      <c r="H20" s="20" t="s">
        <v>33</v>
      </c>
      <c r="I20" s="20" t="s">
        <v>62</v>
      </c>
      <c r="J20" s="146" t="s">
        <v>582</v>
      </c>
      <c r="K20" s="29" t="s">
        <v>92</v>
      </c>
      <c r="L20" s="29" t="s">
        <v>36</v>
      </c>
      <c r="M20" s="29">
        <v>36</v>
      </c>
      <c r="N20" s="30">
        <v>3000</v>
      </c>
      <c r="O20" s="31">
        <f t="shared" si="0"/>
        <v>108000</v>
      </c>
      <c r="P20" s="32">
        <v>0.1</v>
      </c>
      <c r="Q20" s="43">
        <f t="shared" si="1"/>
        <v>10800</v>
      </c>
      <c r="R20" s="44">
        <v>44491</v>
      </c>
      <c r="S20" s="44">
        <v>44855</v>
      </c>
      <c r="T20" s="48">
        <v>0.8</v>
      </c>
      <c r="U20" s="48">
        <v>0.2</v>
      </c>
      <c r="V20" s="49">
        <f t="shared" si="2"/>
        <v>2160</v>
      </c>
      <c r="W20" s="43">
        <v>2160</v>
      </c>
      <c r="X20" s="47">
        <f t="shared" si="4"/>
        <v>8640</v>
      </c>
    </row>
    <row r="21" s="3" customFormat="1" ht="33.75" spans="1:24">
      <c r="A21" s="15" t="s">
        <v>27</v>
      </c>
      <c r="B21" s="16">
        <v>2</v>
      </c>
      <c r="C21" s="17" t="s">
        <v>561</v>
      </c>
      <c r="D21" s="18" t="s">
        <v>73</v>
      </c>
      <c r="E21" s="18" t="s">
        <v>578</v>
      </c>
      <c r="F21" s="22" t="s">
        <v>574</v>
      </c>
      <c r="G21" s="20" t="s">
        <v>81</v>
      </c>
      <c r="H21" s="20" t="s">
        <v>33</v>
      </c>
      <c r="I21" s="20" t="s">
        <v>82</v>
      </c>
      <c r="J21" s="19" t="s">
        <v>583</v>
      </c>
      <c r="K21" s="29" t="s">
        <v>82</v>
      </c>
      <c r="L21" s="29" t="s">
        <v>36</v>
      </c>
      <c r="M21" s="29">
        <v>20</v>
      </c>
      <c r="N21" s="30">
        <v>1000</v>
      </c>
      <c r="O21" s="31">
        <f t="shared" si="0"/>
        <v>20000</v>
      </c>
      <c r="P21" s="32">
        <v>0.048</v>
      </c>
      <c r="Q21" s="43">
        <f t="shared" si="1"/>
        <v>960</v>
      </c>
      <c r="R21" s="44">
        <v>44652</v>
      </c>
      <c r="S21" s="44">
        <v>44742</v>
      </c>
      <c r="T21" s="48">
        <v>0.8</v>
      </c>
      <c r="U21" s="48">
        <v>0.2</v>
      </c>
      <c r="V21" s="49">
        <f t="shared" si="2"/>
        <v>192</v>
      </c>
      <c r="W21" s="50">
        <v>192</v>
      </c>
      <c r="X21" s="47">
        <f t="shared" si="4"/>
        <v>768</v>
      </c>
    </row>
    <row r="22" s="3" customFormat="1" ht="22.5" spans="1:24">
      <c r="A22" s="15" t="s">
        <v>27</v>
      </c>
      <c r="B22" s="23">
        <v>2</v>
      </c>
      <c r="C22" s="24" t="s">
        <v>561</v>
      </c>
      <c r="D22" s="18" t="s">
        <v>29</v>
      </c>
      <c r="E22" s="18" t="s">
        <v>584</v>
      </c>
      <c r="F22" s="19" t="s">
        <v>574</v>
      </c>
      <c r="G22" s="18" t="s">
        <v>56</v>
      </c>
      <c r="H22" s="18" t="s">
        <v>33</v>
      </c>
      <c r="I22" s="18" t="s">
        <v>82</v>
      </c>
      <c r="J22" s="19" t="s">
        <v>585</v>
      </c>
      <c r="K22" s="33" t="s">
        <v>82</v>
      </c>
      <c r="L22" s="33" t="s">
        <v>36</v>
      </c>
      <c r="M22" s="33">
        <v>580</v>
      </c>
      <c r="N22" s="34">
        <v>1000</v>
      </c>
      <c r="O22" s="31">
        <f t="shared" si="0"/>
        <v>580000</v>
      </c>
      <c r="P22" s="35">
        <v>0.048</v>
      </c>
      <c r="Q22" s="51">
        <f t="shared" si="1"/>
        <v>27840</v>
      </c>
      <c r="R22" s="52">
        <v>44701</v>
      </c>
      <c r="S22" s="52">
        <v>44834</v>
      </c>
      <c r="T22" s="53">
        <v>0.8</v>
      </c>
      <c r="U22" s="53">
        <v>0.2</v>
      </c>
      <c r="V22" s="54">
        <f t="shared" si="2"/>
        <v>5568</v>
      </c>
      <c r="W22" s="55">
        <v>5568</v>
      </c>
      <c r="X22" s="56">
        <f t="shared" si="4"/>
        <v>22272</v>
      </c>
    </row>
    <row r="23" s="3" customFormat="1" ht="22.5" spans="1:24">
      <c r="A23" s="15" t="s">
        <v>27</v>
      </c>
      <c r="B23" s="23">
        <v>2</v>
      </c>
      <c r="C23" s="24" t="s">
        <v>561</v>
      </c>
      <c r="D23" s="18" t="s">
        <v>29</v>
      </c>
      <c r="E23" s="18" t="s">
        <v>584</v>
      </c>
      <c r="F23" s="19" t="s">
        <v>574</v>
      </c>
      <c r="G23" s="18" t="s">
        <v>56</v>
      </c>
      <c r="H23" s="18" t="s">
        <v>33</v>
      </c>
      <c r="I23" s="18" t="s">
        <v>201</v>
      </c>
      <c r="J23" s="19" t="s">
        <v>586</v>
      </c>
      <c r="K23" s="33" t="s">
        <v>201</v>
      </c>
      <c r="L23" s="33" t="s">
        <v>36</v>
      </c>
      <c r="M23" s="33">
        <v>600</v>
      </c>
      <c r="N23" s="34">
        <v>1000</v>
      </c>
      <c r="O23" s="31">
        <f t="shared" si="0"/>
        <v>600000</v>
      </c>
      <c r="P23" s="36">
        <v>0.04</v>
      </c>
      <c r="Q23" s="51">
        <f t="shared" si="1"/>
        <v>24000</v>
      </c>
      <c r="R23" s="52">
        <v>44701</v>
      </c>
      <c r="S23" s="52">
        <v>44834</v>
      </c>
      <c r="T23" s="53">
        <v>0.8</v>
      </c>
      <c r="U23" s="53">
        <v>0.2</v>
      </c>
      <c r="V23" s="54">
        <f t="shared" si="2"/>
        <v>4800</v>
      </c>
      <c r="W23" s="57">
        <v>4800</v>
      </c>
      <c r="X23" s="56">
        <f t="shared" si="4"/>
        <v>19200</v>
      </c>
    </row>
    <row r="24" s="3" customFormat="1" ht="22.5" spans="1:24">
      <c r="A24" s="25" t="s">
        <v>27</v>
      </c>
      <c r="B24" s="16">
        <v>3</v>
      </c>
      <c r="C24" s="26" t="s">
        <v>561</v>
      </c>
      <c r="D24" s="18" t="s">
        <v>29</v>
      </c>
      <c r="E24" s="27" t="s">
        <v>587</v>
      </c>
      <c r="F24" s="22" t="s">
        <v>588</v>
      </c>
      <c r="G24" s="20" t="s">
        <v>81</v>
      </c>
      <c r="H24" s="20" t="s">
        <v>39</v>
      </c>
      <c r="I24" s="20" t="s">
        <v>564</v>
      </c>
      <c r="J24" s="37" t="s">
        <v>589</v>
      </c>
      <c r="K24" s="29" t="s">
        <v>564</v>
      </c>
      <c r="L24" s="29" t="s">
        <v>42</v>
      </c>
      <c r="M24" s="29">
        <v>40000</v>
      </c>
      <c r="N24" s="30">
        <v>30</v>
      </c>
      <c r="O24" s="31">
        <f t="shared" si="0"/>
        <v>1200000</v>
      </c>
      <c r="P24" s="32">
        <v>0.02</v>
      </c>
      <c r="Q24" s="43">
        <f t="shared" si="1"/>
        <v>24000</v>
      </c>
      <c r="R24" s="58">
        <v>44682</v>
      </c>
      <c r="S24" s="58">
        <v>45046</v>
      </c>
      <c r="T24" s="48">
        <v>0.7</v>
      </c>
      <c r="U24" s="48">
        <v>0.3</v>
      </c>
      <c r="V24" s="46">
        <f t="shared" si="2"/>
        <v>7200</v>
      </c>
      <c r="W24" s="43">
        <v>7200</v>
      </c>
      <c r="X24" s="47">
        <f t="shared" si="4"/>
        <v>16800</v>
      </c>
    </row>
    <row r="25" s="3" customFormat="1" ht="22.5" spans="1:24">
      <c r="A25" s="25" t="s">
        <v>27</v>
      </c>
      <c r="B25" s="16">
        <v>3</v>
      </c>
      <c r="C25" s="26" t="s">
        <v>561</v>
      </c>
      <c r="D25" s="18" t="s">
        <v>29</v>
      </c>
      <c r="E25" s="27" t="s">
        <v>587</v>
      </c>
      <c r="F25" s="22" t="s">
        <v>588</v>
      </c>
      <c r="G25" s="20" t="s">
        <v>81</v>
      </c>
      <c r="H25" s="20" t="s">
        <v>39</v>
      </c>
      <c r="I25" s="20" t="s">
        <v>564</v>
      </c>
      <c r="J25" s="37" t="s">
        <v>590</v>
      </c>
      <c r="K25" s="29" t="s">
        <v>564</v>
      </c>
      <c r="L25" s="29" t="s">
        <v>42</v>
      </c>
      <c r="M25" s="29">
        <v>40000</v>
      </c>
      <c r="N25" s="30">
        <v>30</v>
      </c>
      <c r="O25" s="31">
        <f t="shared" si="0"/>
        <v>1200000</v>
      </c>
      <c r="P25" s="32">
        <v>0.02</v>
      </c>
      <c r="Q25" s="43">
        <f t="shared" si="1"/>
        <v>24000</v>
      </c>
      <c r="R25" s="58">
        <v>44682</v>
      </c>
      <c r="S25" s="58">
        <v>45046</v>
      </c>
      <c r="T25" s="48">
        <v>0.7</v>
      </c>
      <c r="U25" s="48">
        <v>0.3</v>
      </c>
      <c r="V25" s="46">
        <f t="shared" si="2"/>
        <v>7200</v>
      </c>
      <c r="W25" s="43">
        <v>7200</v>
      </c>
      <c r="X25" s="47">
        <f t="shared" si="4"/>
        <v>16800</v>
      </c>
    </row>
    <row r="26" s="3" customFormat="1" ht="22.5" spans="1:24">
      <c r="A26" s="25" t="s">
        <v>27</v>
      </c>
      <c r="B26" s="16">
        <v>3</v>
      </c>
      <c r="C26" s="26" t="s">
        <v>561</v>
      </c>
      <c r="D26" s="18" t="s">
        <v>29</v>
      </c>
      <c r="E26" s="27" t="s">
        <v>587</v>
      </c>
      <c r="F26" s="22" t="s">
        <v>588</v>
      </c>
      <c r="G26" s="20" t="s">
        <v>81</v>
      </c>
      <c r="H26" s="20" t="s">
        <v>39</v>
      </c>
      <c r="I26" s="20" t="s">
        <v>564</v>
      </c>
      <c r="J26" s="37" t="s">
        <v>591</v>
      </c>
      <c r="K26" s="29" t="s">
        <v>564</v>
      </c>
      <c r="L26" s="29" t="s">
        <v>42</v>
      </c>
      <c r="M26" s="29">
        <v>40000</v>
      </c>
      <c r="N26" s="30">
        <v>30</v>
      </c>
      <c r="O26" s="31">
        <f t="shared" si="0"/>
        <v>1200000</v>
      </c>
      <c r="P26" s="32">
        <v>0.02</v>
      </c>
      <c r="Q26" s="43">
        <f t="shared" si="1"/>
        <v>24000</v>
      </c>
      <c r="R26" s="58">
        <v>44682</v>
      </c>
      <c r="S26" s="58">
        <v>45046</v>
      </c>
      <c r="T26" s="48">
        <v>0.7</v>
      </c>
      <c r="U26" s="48">
        <v>0.3</v>
      </c>
      <c r="V26" s="46">
        <f t="shared" si="2"/>
        <v>7200</v>
      </c>
      <c r="W26" s="59">
        <v>7200</v>
      </c>
      <c r="X26" s="47">
        <f t="shared" si="4"/>
        <v>16800</v>
      </c>
    </row>
    <row r="27" s="3" customFormat="1" ht="22.5" spans="1:24">
      <c r="A27" s="25" t="s">
        <v>27</v>
      </c>
      <c r="B27" s="16">
        <v>3</v>
      </c>
      <c r="C27" s="26" t="s">
        <v>561</v>
      </c>
      <c r="D27" s="18" t="s">
        <v>29</v>
      </c>
      <c r="E27" s="27" t="s">
        <v>587</v>
      </c>
      <c r="F27" s="22" t="s">
        <v>588</v>
      </c>
      <c r="G27" s="20" t="s">
        <v>81</v>
      </c>
      <c r="H27" s="20" t="s">
        <v>39</v>
      </c>
      <c r="I27" s="20" t="s">
        <v>564</v>
      </c>
      <c r="J27" s="37" t="s">
        <v>592</v>
      </c>
      <c r="K27" s="29" t="s">
        <v>564</v>
      </c>
      <c r="L27" s="29" t="s">
        <v>42</v>
      </c>
      <c r="M27" s="29">
        <v>40000</v>
      </c>
      <c r="N27" s="30">
        <v>30</v>
      </c>
      <c r="O27" s="31">
        <f t="shared" si="0"/>
        <v>1200000</v>
      </c>
      <c r="P27" s="32">
        <v>0.02</v>
      </c>
      <c r="Q27" s="43">
        <f t="shared" si="1"/>
        <v>24000</v>
      </c>
      <c r="R27" s="58">
        <v>44682</v>
      </c>
      <c r="S27" s="58">
        <v>45046</v>
      </c>
      <c r="T27" s="48">
        <v>0.7</v>
      </c>
      <c r="U27" s="48">
        <v>0.3</v>
      </c>
      <c r="V27" s="46">
        <f t="shared" si="2"/>
        <v>7200</v>
      </c>
      <c r="W27" s="43">
        <v>7200</v>
      </c>
      <c r="X27" s="47">
        <f t="shared" si="4"/>
        <v>16800</v>
      </c>
    </row>
    <row r="28" s="3" customFormat="1" ht="22.5" spans="1:24">
      <c r="A28" s="25" t="s">
        <v>27</v>
      </c>
      <c r="B28" s="16">
        <v>3</v>
      </c>
      <c r="C28" s="26" t="s">
        <v>561</v>
      </c>
      <c r="D28" s="18" t="s">
        <v>29</v>
      </c>
      <c r="E28" s="27" t="s">
        <v>587</v>
      </c>
      <c r="F28" s="22" t="s">
        <v>588</v>
      </c>
      <c r="G28" s="20" t="s">
        <v>81</v>
      </c>
      <c r="H28" s="20" t="s">
        <v>39</v>
      </c>
      <c r="I28" s="20" t="s">
        <v>564</v>
      </c>
      <c r="J28" s="37" t="s">
        <v>593</v>
      </c>
      <c r="K28" s="29" t="s">
        <v>564</v>
      </c>
      <c r="L28" s="29" t="s">
        <v>42</v>
      </c>
      <c r="M28" s="29">
        <v>40000</v>
      </c>
      <c r="N28" s="30">
        <v>30</v>
      </c>
      <c r="O28" s="31">
        <f t="shared" si="0"/>
        <v>1200000</v>
      </c>
      <c r="P28" s="32">
        <v>0.02</v>
      </c>
      <c r="Q28" s="43">
        <f t="shared" si="1"/>
        <v>24000</v>
      </c>
      <c r="R28" s="58">
        <v>44682</v>
      </c>
      <c r="S28" s="58">
        <v>45046</v>
      </c>
      <c r="T28" s="48">
        <v>0.7</v>
      </c>
      <c r="U28" s="48">
        <v>0.3</v>
      </c>
      <c r="V28" s="46">
        <f t="shared" si="2"/>
        <v>7200</v>
      </c>
      <c r="W28" s="43">
        <v>7200</v>
      </c>
      <c r="X28" s="47">
        <f t="shared" si="4"/>
        <v>16800</v>
      </c>
    </row>
    <row r="29" s="3" customFormat="1" ht="22.5" spans="1:24">
      <c r="A29" s="25" t="s">
        <v>27</v>
      </c>
      <c r="B29" s="16">
        <v>3</v>
      </c>
      <c r="C29" s="26" t="s">
        <v>561</v>
      </c>
      <c r="D29" s="18" t="s">
        <v>29</v>
      </c>
      <c r="E29" s="27" t="s">
        <v>587</v>
      </c>
      <c r="F29" s="22" t="s">
        <v>588</v>
      </c>
      <c r="G29" s="20" t="s">
        <v>81</v>
      </c>
      <c r="H29" s="20" t="s">
        <v>39</v>
      </c>
      <c r="I29" s="20" t="s">
        <v>564</v>
      </c>
      <c r="J29" s="37" t="s">
        <v>594</v>
      </c>
      <c r="K29" s="29" t="s">
        <v>564</v>
      </c>
      <c r="L29" s="29" t="s">
        <v>42</v>
      </c>
      <c r="M29" s="29">
        <v>40000</v>
      </c>
      <c r="N29" s="30">
        <v>30</v>
      </c>
      <c r="O29" s="31">
        <f t="shared" si="0"/>
        <v>1200000</v>
      </c>
      <c r="P29" s="32">
        <v>0.02</v>
      </c>
      <c r="Q29" s="43">
        <f t="shared" si="1"/>
        <v>24000</v>
      </c>
      <c r="R29" s="58">
        <v>44682</v>
      </c>
      <c r="S29" s="58">
        <v>45046</v>
      </c>
      <c r="T29" s="48">
        <v>0.7</v>
      </c>
      <c r="U29" s="48">
        <v>0.3</v>
      </c>
      <c r="V29" s="46">
        <f t="shared" si="2"/>
        <v>7200</v>
      </c>
      <c r="W29" s="43">
        <v>7200</v>
      </c>
      <c r="X29" s="47">
        <f t="shared" si="4"/>
        <v>16800</v>
      </c>
    </row>
    <row r="30" s="3" customFormat="1" ht="22.5" spans="1:24">
      <c r="A30" s="25" t="s">
        <v>27</v>
      </c>
      <c r="B30" s="16">
        <v>3</v>
      </c>
      <c r="C30" s="26" t="s">
        <v>561</v>
      </c>
      <c r="D30" s="18" t="s">
        <v>29</v>
      </c>
      <c r="E30" s="27" t="s">
        <v>587</v>
      </c>
      <c r="F30" s="22" t="s">
        <v>588</v>
      </c>
      <c r="G30" s="20" t="s">
        <v>81</v>
      </c>
      <c r="H30" s="20" t="s">
        <v>39</v>
      </c>
      <c r="I30" s="20" t="s">
        <v>564</v>
      </c>
      <c r="J30" s="37" t="s">
        <v>595</v>
      </c>
      <c r="K30" s="29" t="s">
        <v>564</v>
      </c>
      <c r="L30" s="29" t="s">
        <v>42</v>
      </c>
      <c r="M30" s="29">
        <v>40000</v>
      </c>
      <c r="N30" s="30">
        <v>30</v>
      </c>
      <c r="O30" s="31">
        <f t="shared" si="0"/>
        <v>1200000</v>
      </c>
      <c r="P30" s="32">
        <v>0.02</v>
      </c>
      <c r="Q30" s="43">
        <f t="shared" si="1"/>
        <v>24000</v>
      </c>
      <c r="R30" s="58">
        <v>44682</v>
      </c>
      <c r="S30" s="58">
        <v>45046</v>
      </c>
      <c r="T30" s="48">
        <v>0.7</v>
      </c>
      <c r="U30" s="48">
        <v>0.3</v>
      </c>
      <c r="V30" s="46">
        <f t="shared" si="2"/>
        <v>7200</v>
      </c>
      <c r="W30" s="43">
        <v>7200</v>
      </c>
      <c r="X30" s="47">
        <f t="shared" si="4"/>
        <v>16800</v>
      </c>
    </row>
    <row r="31" s="3" customFormat="1" ht="22.5" spans="1:24">
      <c r="A31" s="25" t="s">
        <v>27</v>
      </c>
      <c r="B31" s="16">
        <v>3</v>
      </c>
      <c r="C31" s="26" t="s">
        <v>561</v>
      </c>
      <c r="D31" s="18" t="s">
        <v>29</v>
      </c>
      <c r="E31" s="27" t="s">
        <v>587</v>
      </c>
      <c r="F31" s="22" t="s">
        <v>588</v>
      </c>
      <c r="G31" s="20" t="s">
        <v>81</v>
      </c>
      <c r="H31" s="20" t="s">
        <v>39</v>
      </c>
      <c r="I31" s="20" t="s">
        <v>564</v>
      </c>
      <c r="J31" s="37" t="s">
        <v>596</v>
      </c>
      <c r="K31" s="29" t="s">
        <v>564</v>
      </c>
      <c r="L31" s="29" t="s">
        <v>42</v>
      </c>
      <c r="M31" s="29">
        <v>40000</v>
      </c>
      <c r="N31" s="30">
        <v>30</v>
      </c>
      <c r="O31" s="31">
        <f t="shared" si="0"/>
        <v>1200000</v>
      </c>
      <c r="P31" s="32">
        <v>0.02</v>
      </c>
      <c r="Q31" s="43">
        <f t="shared" si="1"/>
        <v>24000</v>
      </c>
      <c r="R31" s="58">
        <v>44682</v>
      </c>
      <c r="S31" s="58">
        <v>45046</v>
      </c>
      <c r="T31" s="48">
        <v>0.7</v>
      </c>
      <c r="U31" s="48">
        <v>0.3</v>
      </c>
      <c r="V31" s="46">
        <f t="shared" si="2"/>
        <v>7200</v>
      </c>
      <c r="W31" s="43">
        <v>7200</v>
      </c>
      <c r="X31" s="47">
        <f t="shared" si="4"/>
        <v>16800</v>
      </c>
    </row>
    <row r="32" s="3" customFormat="1" ht="22.5" spans="1:24">
      <c r="A32" s="25" t="s">
        <v>27</v>
      </c>
      <c r="B32" s="16">
        <v>3</v>
      </c>
      <c r="C32" s="26" t="s">
        <v>561</v>
      </c>
      <c r="D32" s="18" t="s">
        <v>29</v>
      </c>
      <c r="E32" s="27" t="s">
        <v>587</v>
      </c>
      <c r="F32" s="22" t="s">
        <v>588</v>
      </c>
      <c r="G32" s="20" t="s">
        <v>81</v>
      </c>
      <c r="H32" s="20" t="s">
        <v>39</v>
      </c>
      <c r="I32" s="20" t="s">
        <v>564</v>
      </c>
      <c r="J32" s="37" t="s">
        <v>597</v>
      </c>
      <c r="K32" s="29" t="s">
        <v>564</v>
      </c>
      <c r="L32" s="29" t="s">
        <v>42</v>
      </c>
      <c r="M32" s="29">
        <v>40000</v>
      </c>
      <c r="N32" s="30">
        <v>30</v>
      </c>
      <c r="O32" s="31">
        <f t="shared" si="0"/>
        <v>1200000</v>
      </c>
      <c r="P32" s="32">
        <v>0.02</v>
      </c>
      <c r="Q32" s="43">
        <f t="shared" si="1"/>
        <v>24000</v>
      </c>
      <c r="R32" s="58">
        <v>44682</v>
      </c>
      <c r="S32" s="58">
        <v>45046</v>
      </c>
      <c r="T32" s="48">
        <v>0.7</v>
      </c>
      <c r="U32" s="48">
        <v>0.3</v>
      </c>
      <c r="V32" s="46">
        <f t="shared" si="2"/>
        <v>7200</v>
      </c>
      <c r="W32" s="43">
        <v>7200</v>
      </c>
      <c r="X32" s="47">
        <f t="shared" si="4"/>
        <v>16800</v>
      </c>
    </row>
    <row r="33" s="3" customFormat="1" ht="22.5" spans="1:24">
      <c r="A33" s="25" t="s">
        <v>27</v>
      </c>
      <c r="B33" s="16">
        <v>3</v>
      </c>
      <c r="C33" s="26" t="s">
        <v>561</v>
      </c>
      <c r="D33" s="18" t="s">
        <v>29</v>
      </c>
      <c r="E33" s="27" t="s">
        <v>587</v>
      </c>
      <c r="F33" s="22" t="s">
        <v>588</v>
      </c>
      <c r="G33" s="20" t="s">
        <v>81</v>
      </c>
      <c r="H33" s="20" t="s">
        <v>39</v>
      </c>
      <c r="I33" s="20" t="s">
        <v>564</v>
      </c>
      <c r="J33" s="37" t="s">
        <v>598</v>
      </c>
      <c r="K33" s="29" t="s">
        <v>564</v>
      </c>
      <c r="L33" s="29" t="s">
        <v>42</v>
      </c>
      <c r="M33" s="29">
        <v>40000</v>
      </c>
      <c r="N33" s="30">
        <v>30</v>
      </c>
      <c r="O33" s="31">
        <f t="shared" si="0"/>
        <v>1200000</v>
      </c>
      <c r="P33" s="32">
        <v>0.02</v>
      </c>
      <c r="Q33" s="43">
        <f t="shared" si="1"/>
        <v>24000</v>
      </c>
      <c r="R33" s="58">
        <v>44682</v>
      </c>
      <c r="S33" s="58">
        <v>45046</v>
      </c>
      <c r="T33" s="48">
        <v>0.7</v>
      </c>
      <c r="U33" s="48">
        <v>0.3</v>
      </c>
      <c r="V33" s="46">
        <f t="shared" si="2"/>
        <v>7200</v>
      </c>
      <c r="W33" s="43">
        <v>7200</v>
      </c>
      <c r="X33" s="47">
        <f t="shared" si="4"/>
        <v>16800</v>
      </c>
    </row>
    <row r="34" s="3" customFormat="1" ht="22.5" spans="1:24">
      <c r="A34" s="25" t="s">
        <v>27</v>
      </c>
      <c r="B34" s="16">
        <v>3</v>
      </c>
      <c r="C34" s="26" t="s">
        <v>561</v>
      </c>
      <c r="D34" s="18" t="s">
        <v>29</v>
      </c>
      <c r="E34" s="27" t="s">
        <v>587</v>
      </c>
      <c r="F34" s="22" t="s">
        <v>588</v>
      </c>
      <c r="G34" s="20" t="s">
        <v>81</v>
      </c>
      <c r="H34" s="20" t="s">
        <v>39</v>
      </c>
      <c r="I34" s="20" t="s">
        <v>564</v>
      </c>
      <c r="J34" s="144" t="s">
        <v>599</v>
      </c>
      <c r="K34" s="29" t="s">
        <v>564</v>
      </c>
      <c r="L34" s="29" t="s">
        <v>42</v>
      </c>
      <c r="M34" s="29">
        <v>10000</v>
      </c>
      <c r="N34" s="30">
        <v>30</v>
      </c>
      <c r="O34" s="31">
        <f t="shared" si="0"/>
        <v>300000</v>
      </c>
      <c r="P34" s="32">
        <v>0.02</v>
      </c>
      <c r="Q34" s="43">
        <f t="shared" si="1"/>
        <v>6000</v>
      </c>
      <c r="R34" s="58">
        <v>44578</v>
      </c>
      <c r="S34" s="58">
        <v>44667</v>
      </c>
      <c r="T34" s="48">
        <v>0.7</v>
      </c>
      <c r="U34" s="48">
        <v>0.3</v>
      </c>
      <c r="V34" s="46">
        <f t="shared" si="2"/>
        <v>1800</v>
      </c>
      <c r="W34" s="43">
        <v>1800</v>
      </c>
      <c r="X34" s="47">
        <f t="shared" si="4"/>
        <v>4200</v>
      </c>
    </row>
    <row r="35" s="3" customFormat="1" ht="22.5" spans="1:24">
      <c r="A35" s="25" t="s">
        <v>27</v>
      </c>
      <c r="B35" s="16">
        <v>3</v>
      </c>
      <c r="C35" s="26" t="s">
        <v>561</v>
      </c>
      <c r="D35" s="18" t="s">
        <v>29</v>
      </c>
      <c r="E35" s="27" t="s">
        <v>587</v>
      </c>
      <c r="F35" s="22" t="s">
        <v>588</v>
      </c>
      <c r="G35" s="20" t="s">
        <v>81</v>
      </c>
      <c r="H35" s="20" t="s">
        <v>39</v>
      </c>
      <c r="I35" s="20" t="s">
        <v>564</v>
      </c>
      <c r="J35" s="144" t="s">
        <v>600</v>
      </c>
      <c r="K35" s="29" t="s">
        <v>564</v>
      </c>
      <c r="L35" s="29" t="s">
        <v>42</v>
      </c>
      <c r="M35" s="29">
        <v>10000</v>
      </c>
      <c r="N35" s="30">
        <v>30</v>
      </c>
      <c r="O35" s="31">
        <f t="shared" si="0"/>
        <v>300000</v>
      </c>
      <c r="P35" s="32">
        <v>0.02</v>
      </c>
      <c r="Q35" s="43">
        <f t="shared" si="1"/>
        <v>6000</v>
      </c>
      <c r="R35" s="58">
        <v>44578</v>
      </c>
      <c r="S35" s="58">
        <v>44667</v>
      </c>
      <c r="T35" s="48">
        <v>0.7</v>
      </c>
      <c r="U35" s="48">
        <v>0.3</v>
      </c>
      <c r="V35" s="46">
        <f t="shared" si="2"/>
        <v>1800</v>
      </c>
      <c r="W35" s="43">
        <v>1800</v>
      </c>
      <c r="X35" s="47">
        <f t="shared" si="4"/>
        <v>4200</v>
      </c>
    </row>
    <row r="36" s="3" customFormat="1" ht="22.5" spans="1:24">
      <c r="A36" s="25" t="s">
        <v>27</v>
      </c>
      <c r="B36" s="16">
        <v>3</v>
      </c>
      <c r="C36" s="26" t="s">
        <v>561</v>
      </c>
      <c r="D36" s="18" t="s">
        <v>29</v>
      </c>
      <c r="E36" s="27" t="s">
        <v>587</v>
      </c>
      <c r="F36" s="22" t="s">
        <v>588</v>
      </c>
      <c r="G36" s="20" t="s">
        <v>81</v>
      </c>
      <c r="H36" s="20" t="s">
        <v>39</v>
      </c>
      <c r="I36" s="20" t="s">
        <v>564</v>
      </c>
      <c r="J36" s="144" t="s">
        <v>601</v>
      </c>
      <c r="K36" s="29" t="s">
        <v>564</v>
      </c>
      <c r="L36" s="29" t="s">
        <v>42</v>
      </c>
      <c r="M36" s="29">
        <v>10000</v>
      </c>
      <c r="N36" s="30">
        <v>30</v>
      </c>
      <c r="O36" s="31">
        <f t="shared" si="0"/>
        <v>300000</v>
      </c>
      <c r="P36" s="32">
        <v>0.02</v>
      </c>
      <c r="Q36" s="43">
        <f t="shared" si="1"/>
        <v>6000</v>
      </c>
      <c r="R36" s="58">
        <v>44578</v>
      </c>
      <c r="S36" s="58">
        <v>44667</v>
      </c>
      <c r="T36" s="48">
        <v>0.7</v>
      </c>
      <c r="U36" s="48">
        <v>0.3</v>
      </c>
      <c r="V36" s="46">
        <f t="shared" si="2"/>
        <v>1800</v>
      </c>
      <c r="W36" s="43">
        <v>1800</v>
      </c>
      <c r="X36" s="47">
        <f t="shared" si="4"/>
        <v>4200</v>
      </c>
    </row>
    <row r="37" s="3" customFormat="1" ht="22.5" spans="1:24">
      <c r="A37" s="25" t="s">
        <v>27</v>
      </c>
      <c r="B37" s="16">
        <v>3</v>
      </c>
      <c r="C37" s="26" t="s">
        <v>561</v>
      </c>
      <c r="D37" s="18" t="s">
        <v>29</v>
      </c>
      <c r="E37" s="27" t="s">
        <v>587</v>
      </c>
      <c r="F37" s="22" t="s">
        <v>588</v>
      </c>
      <c r="G37" s="20" t="s">
        <v>81</v>
      </c>
      <c r="H37" s="20" t="s">
        <v>39</v>
      </c>
      <c r="I37" s="20" t="s">
        <v>564</v>
      </c>
      <c r="J37" s="144" t="s">
        <v>602</v>
      </c>
      <c r="K37" s="29" t="s">
        <v>564</v>
      </c>
      <c r="L37" s="29" t="s">
        <v>42</v>
      </c>
      <c r="M37" s="29">
        <v>10000</v>
      </c>
      <c r="N37" s="30">
        <v>30</v>
      </c>
      <c r="O37" s="31">
        <f t="shared" si="0"/>
        <v>300000</v>
      </c>
      <c r="P37" s="32">
        <v>0.02</v>
      </c>
      <c r="Q37" s="43">
        <f t="shared" si="1"/>
        <v>6000</v>
      </c>
      <c r="R37" s="58">
        <v>44578</v>
      </c>
      <c r="S37" s="58">
        <v>44667</v>
      </c>
      <c r="T37" s="48">
        <v>0.7</v>
      </c>
      <c r="U37" s="48">
        <v>0.3</v>
      </c>
      <c r="V37" s="46">
        <f t="shared" si="2"/>
        <v>1800</v>
      </c>
      <c r="W37" s="43">
        <v>1800</v>
      </c>
      <c r="X37" s="47">
        <f t="shared" si="4"/>
        <v>4200</v>
      </c>
    </row>
    <row r="38" s="3" customFormat="1" ht="22.5" spans="1:24">
      <c r="A38" s="25" t="s">
        <v>27</v>
      </c>
      <c r="B38" s="16">
        <v>3</v>
      </c>
      <c r="C38" s="26" t="s">
        <v>561</v>
      </c>
      <c r="D38" s="18" t="s">
        <v>29</v>
      </c>
      <c r="E38" s="27" t="s">
        <v>587</v>
      </c>
      <c r="F38" s="22" t="s">
        <v>588</v>
      </c>
      <c r="G38" s="20" t="s">
        <v>81</v>
      </c>
      <c r="H38" s="20" t="s">
        <v>39</v>
      </c>
      <c r="I38" s="20" t="s">
        <v>564</v>
      </c>
      <c r="J38" s="144" t="s">
        <v>603</v>
      </c>
      <c r="K38" s="29" t="s">
        <v>564</v>
      </c>
      <c r="L38" s="29" t="s">
        <v>42</v>
      </c>
      <c r="M38" s="29">
        <v>10000</v>
      </c>
      <c r="N38" s="30">
        <v>30</v>
      </c>
      <c r="O38" s="31">
        <f t="shared" si="0"/>
        <v>300000</v>
      </c>
      <c r="P38" s="32">
        <v>0.02</v>
      </c>
      <c r="Q38" s="43">
        <f t="shared" si="1"/>
        <v>6000</v>
      </c>
      <c r="R38" s="58">
        <v>44578</v>
      </c>
      <c r="S38" s="58">
        <v>44667</v>
      </c>
      <c r="T38" s="48">
        <v>0.7</v>
      </c>
      <c r="U38" s="48">
        <v>0.3</v>
      </c>
      <c r="V38" s="46">
        <f t="shared" si="2"/>
        <v>1800</v>
      </c>
      <c r="W38" s="43">
        <v>1800</v>
      </c>
      <c r="X38" s="47">
        <f t="shared" si="4"/>
        <v>4200</v>
      </c>
    </row>
    <row r="39" s="3" customFormat="1" ht="22.5" spans="1:24">
      <c r="A39" s="25" t="s">
        <v>27</v>
      </c>
      <c r="B39" s="16">
        <v>3</v>
      </c>
      <c r="C39" s="26" t="s">
        <v>561</v>
      </c>
      <c r="D39" s="18" t="s">
        <v>29</v>
      </c>
      <c r="E39" s="27" t="s">
        <v>587</v>
      </c>
      <c r="F39" s="22" t="s">
        <v>588</v>
      </c>
      <c r="G39" s="20" t="s">
        <v>81</v>
      </c>
      <c r="H39" s="20" t="s">
        <v>39</v>
      </c>
      <c r="I39" s="20" t="s">
        <v>564</v>
      </c>
      <c r="J39" s="144" t="s">
        <v>604</v>
      </c>
      <c r="K39" s="29" t="s">
        <v>564</v>
      </c>
      <c r="L39" s="29" t="s">
        <v>42</v>
      </c>
      <c r="M39" s="29">
        <v>50000</v>
      </c>
      <c r="N39" s="30">
        <v>30</v>
      </c>
      <c r="O39" s="31">
        <f t="shared" si="0"/>
        <v>1500000</v>
      </c>
      <c r="P39" s="32">
        <v>0.02</v>
      </c>
      <c r="Q39" s="43">
        <f t="shared" si="1"/>
        <v>30000</v>
      </c>
      <c r="R39" s="58">
        <v>44578</v>
      </c>
      <c r="S39" s="58">
        <v>44667</v>
      </c>
      <c r="T39" s="48">
        <v>0.7</v>
      </c>
      <c r="U39" s="48">
        <v>0.3</v>
      </c>
      <c r="V39" s="46">
        <f t="shared" si="2"/>
        <v>9000</v>
      </c>
      <c r="W39" s="43">
        <v>9000</v>
      </c>
      <c r="X39" s="47">
        <f t="shared" si="4"/>
        <v>21000</v>
      </c>
    </row>
    <row r="40" s="3" customFormat="1" ht="22.5" spans="1:24">
      <c r="A40" s="25" t="s">
        <v>27</v>
      </c>
      <c r="B40" s="20">
        <v>4</v>
      </c>
      <c r="C40" s="21" t="s">
        <v>561</v>
      </c>
      <c r="D40" s="20" t="s">
        <v>29</v>
      </c>
      <c r="E40" s="28" t="s">
        <v>605</v>
      </c>
      <c r="F40" s="22" t="s">
        <v>606</v>
      </c>
      <c r="G40" s="18" t="s">
        <v>81</v>
      </c>
      <c r="H40" s="20" t="s">
        <v>33</v>
      </c>
      <c r="I40" s="28" t="s">
        <v>62</v>
      </c>
      <c r="J40" s="145" t="s">
        <v>607</v>
      </c>
      <c r="K40" s="18" t="s">
        <v>608</v>
      </c>
      <c r="L40" s="38" t="s">
        <v>36</v>
      </c>
      <c r="M40" s="18">
        <v>523.57</v>
      </c>
      <c r="N40" s="39">
        <v>3000</v>
      </c>
      <c r="O40" s="31">
        <f t="shared" si="0"/>
        <v>1570710</v>
      </c>
      <c r="P40" s="40">
        <v>0.1</v>
      </c>
      <c r="Q40" s="60">
        <v>157071</v>
      </c>
      <c r="R40" s="44">
        <v>44547</v>
      </c>
      <c r="S40" s="44">
        <v>44911</v>
      </c>
      <c r="T40" s="61">
        <v>0.8</v>
      </c>
      <c r="U40" s="61">
        <v>0.2</v>
      </c>
      <c r="V40" s="62">
        <f t="shared" si="2"/>
        <v>31414.2</v>
      </c>
      <c r="W40" s="63">
        <v>31414.2</v>
      </c>
      <c r="X40" s="64">
        <f t="shared" si="4"/>
        <v>125656.8</v>
      </c>
    </row>
    <row r="41" s="3" customFormat="1" ht="82" customHeight="1" spans="1:24">
      <c r="A41" s="25" t="s">
        <v>27</v>
      </c>
      <c r="B41" s="20">
        <v>5</v>
      </c>
      <c r="C41" s="21" t="s">
        <v>561</v>
      </c>
      <c r="D41" s="18" t="s">
        <v>73</v>
      </c>
      <c r="E41" s="28" t="s">
        <v>609</v>
      </c>
      <c r="F41" s="22" t="s">
        <v>610</v>
      </c>
      <c r="G41" s="18" t="s">
        <v>81</v>
      </c>
      <c r="H41" s="20" t="s">
        <v>33</v>
      </c>
      <c r="I41" s="28" t="s">
        <v>57</v>
      </c>
      <c r="J41" s="145" t="s">
        <v>611</v>
      </c>
      <c r="K41" s="18" t="s">
        <v>59</v>
      </c>
      <c r="L41" s="38" t="s">
        <v>36</v>
      </c>
      <c r="M41" s="18">
        <v>582</v>
      </c>
      <c r="N41" s="39">
        <v>900</v>
      </c>
      <c r="O41" s="31">
        <f t="shared" si="0"/>
        <v>523800</v>
      </c>
      <c r="P41" s="40">
        <v>0.1</v>
      </c>
      <c r="Q41" s="60">
        <f t="shared" ref="Q41:Q53" si="5">O41*P41</f>
        <v>52380</v>
      </c>
      <c r="R41" s="44">
        <v>44497</v>
      </c>
      <c r="S41" s="44">
        <v>44861</v>
      </c>
      <c r="T41" s="61">
        <v>0.8</v>
      </c>
      <c r="U41" s="61">
        <v>0.2</v>
      </c>
      <c r="V41" s="62">
        <f t="shared" si="2"/>
        <v>10476</v>
      </c>
      <c r="W41" s="65">
        <v>22920</v>
      </c>
      <c r="X41" s="64">
        <f t="shared" si="4"/>
        <v>41904</v>
      </c>
    </row>
    <row r="42" s="3" customFormat="1" ht="33.75" spans="1:24">
      <c r="A42" s="25" t="s">
        <v>27</v>
      </c>
      <c r="B42" s="20">
        <v>5</v>
      </c>
      <c r="C42" s="21" t="s">
        <v>561</v>
      </c>
      <c r="D42" s="18" t="s">
        <v>73</v>
      </c>
      <c r="E42" s="28" t="s">
        <v>609</v>
      </c>
      <c r="F42" s="22" t="s">
        <v>610</v>
      </c>
      <c r="G42" s="18" t="s">
        <v>81</v>
      </c>
      <c r="H42" s="20" t="s">
        <v>33</v>
      </c>
      <c r="I42" s="28" t="s">
        <v>62</v>
      </c>
      <c r="J42" s="18" t="s">
        <v>612</v>
      </c>
      <c r="K42" s="18" t="s">
        <v>91</v>
      </c>
      <c r="L42" s="38" t="s">
        <v>36</v>
      </c>
      <c r="M42" s="18">
        <v>37</v>
      </c>
      <c r="N42" s="39">
        <v>3000</v>
      </c>
      <c r="O42" s="31">
        <f t="shared" si="0"/>
        <v>111000</v>
      </c>
      <c r="P42" s="40">
        <v>0.1</v>
      </c>
      <c r="Q42" s="60">
        <f t="shared" si="5"/>
        <v>11100</v>
      </c>
      <c r="R42" s="44">
        <v>44755</v>
      </c>
      <c r="S42" s="44">
        <v>45119</v>
      </c>
      <c r="T42" s="61">
        <v>0.8</v>
      </c>
      <c r="U42" s="61">
        <v>0.2</v>
      </c>
      <c r="V42" s="62">
        <f t="shared" si="2"/>
        <v>2220</v>
      </c>
      <c r="W42" s="63">
        <v>2220</v>
      </c>
      <c r="X42" s="64">
        <f t="shared" si="4"/>
        <v>8880</v>
      </c>
    </row>
    <row r="43" s="3" customFormat="1" ht="43" customHeight="1" spans="1:24">
      <c r="A43" s="25" t="s">
        <v>27</v>
      </c>
      <c r="B43" s="20">
        <v>6</v>
      </c>
      <c r="C43" s="21" t="s">
        <v>561</v>
      </c>
      <c r="D43" s="18" t="s">
        <v>73</v>
      </c>
      <c r="E43" s="28" t="s">
        <v>609</v>
      </c>
      <c r="F43" s="22" t="s">
        <v>613</v>
      </c>
      <c r="G43" s="18" t="s">
        <v>56</v>
      </c>
      <c r="H43" s="20" t="s">
        <v>33</v>
      </c>
      <c r="I43" s="28" t="s">
        <v>57</v>
      </c>
      <c r="J43" s="145" t="s">
        <v>614</v>
      </c>
      <c r="K43" s="18" t="s">
        <v>59</v>
      </c>
      <c r="L43" s="38" t="s">
        <v>36</v>
      </c>
      <c r="M43" s="38">
        <v>2196</v>
      </c>
      <c r="N43" s="39">
        <v>900</v>
      </c>
      <c r="O43" s="31">
        <f t="shared" si="0"/>
        <v>1976400</v>
      </c>
      <c r="P43" s="40">
        <v>0.1</v>
      </c>
      <c r="Q43" s="60">
        <f t="shared" si="5"/>
        <v>197640</v>
      </c>
      <c r="R43" s="44">
        <v>44497</v>
      </c>
      <c r="S43" s="44">
        <v>44861</v>
      </c>
      <c r="T43" s="61">
        <v>0.8</v>
      </c>
      <c r="U43" s="61">
        <v>0.2</v>
      </c>
      <c r="V43" s="62">
        <f t="shared" si="2"/>
        <v>39528</v>
      </c>
      <c r="W43" s="65">
        <v>87840</v>
      </c>
      <c r="X43" s="64">
        <f t="shared" si="4"/>
        <v>158112</v>
      </c>
    </row>
    <row r="44" s="3" customFormat="1" ht="33.75" spans="1:24">
      <c r="A44" s="25" t="s">
        <v>27</v>
      </c>
      <c r="B44" s="20">
        <v>7</v>
      </c>
      <c r="C44" s="21" t="s">
        <v>561</v>
      </c>
      <c r="D44" s="18" t="s">
        <v>73</v>
      </c>
      <c r="E44" s="18" t="s">
        <v>615</v>
      </c>
      <c r="F44" s="19" t="s">
        <v>616</v>
      </c>
      <c r="G44" s="18" t="s">
        <v>56</v>
      </c>
      <c r="H44" s="20" t="s">
        <v>33</v>
      </c>
      <c r="I44" s="18" t="s">
        <v>61</v>
      </c>
      <c r="J44" s="145" t="s">
        <v>617</v>
      </c>
      <c r="K44" s="18" t="s">
        <v>59</v>
      </c>
      <c r="L44" s="38" t="s">
        <v>36</v>
      </c>
      <c r="M44" s="18">
        <v>124</v>
      </c>
      <c r="N44" s="39">
        <v>2000</v>
      </c>
      <c r="O44" s="31">
        <f t="shared" si="0"/>
        <v>248000</v>
      </c>
      <c r="P44" s="40">
        <v>0.06</v>
      </c>
      <c r="Q44" s="60">
        <f t="shared" si="5"/>
        <v>14880</v>
      </c>
      <c r="R44" s="44">
        <v>44489</v>
      </c>
      <c r="S44" s="44">
        <v>44853</v>
      </c>
      <c r="T44" s="61">
        <v>0.8</v>
      </c>
      <c r="U44" s="61">
        <v>0.2</v>
      </c>
      <c r="V44" s="66">
        <f t="shared" si="2"/>
        <v>2976</v>
      </c>
      <c r="W44" s="63">
        <v>57862</v>
      </c>
      <c r="X44" s="64">
        <f t="shared" si="4"/>
        <v>11904</v>
      </c>
    </row>
    <row r="45" s="3" customFormat="1" ht="33.75" spans="1:24">
      <c r="A45" s="25" t="s">
        <v>27</v>
      </c>
      <c r="B45" s="20">
        <v>7</v>
      </c>
      <c r="C45" s="21" t="s">
        <v>561</v>
      </c>
      <c r="D45" s="18" t="s">
        <v>73</v>
      </c>
      <c r="E45" s="18" t="s">
        <v>615</v>
      </c>
      <c r="F45" s="19" t="s">
        <v>616</v>
      </c>
      <c r="G45" s="18" t="s">
        <v>56</v>
      </c>
      <c r="H45" s="20" t="s">
        <v>33</v>
      </c>
      <c r="I45" s="18" t="s">
        <v>57</v>
      </c>
      <c r="J45" s="145" t="s">
        <v>618</v>
      </c>
      <c r="K45" s="18" t="s">
        <v>59</v>
      </c>
      <c r="L45" s="38" t="s">
        <v>36</v>
      </c>
      <c r="M45" s="18">
        <v>2700</v>
      </c>
      <c r="N45" s="39">
        <v>900</v>
      </c>
      <c r="O45" s="31">
        <f t="shared" si="0"/>
        <v>2430000</v>
      </c>
      <c r="P45" s="40">
        <v>0.1</v>
      </c>
      <c r="Q45" s="60">
        <f t="shared" si="5"/>
        <v>243000</v>
      </c>
      <c r="R45" s="44">
        <v>44489</v>
      </c>
      <c r="S45" s="44">
        <v>44853</v>
      </c>
      <c r="T45" s="61">
        <v>0.8</v>
      </c>
      <c r="U45" s="61">
        <v>0.2</v>
      </c>
      <c r="V45" s="66">
        <f t="shared" si="2"/>
        <v>48600</v>
      </c>
      <c r="W45" s="63"/>
      <c r="X45" s="64">
        <f t="shared" si="4"/>
        <v>194400</v>
      </c>
    </row>
    <row r="46" s="3" customFormat="1" ht="33.75" spans="1:24">
      <c r="A46" s="25" t="s">
        <v>27</v>
      </c>
      <c r="B46" s="20">
        <v>7</v>
      </c>
      <c r="C46" s="21" t="s">
        <v>561</v>
      </c>
      <c r="D46" s="18" t="s">
        <v>73</v>
      </c>
      <c r="E46" s="18" t="s">
        <v>615</v>
      </c>
      <c r="F46" s="19" t="s">
        <v>616</v>
      </c>
      <c r="G46" s="18" t="s">
        <v>56</v>
      </c>
      <c r="H46" s="20" t="s">
        <v>33</v>
      </c>
      <c r="I46" s="18" t="s">
        <v>57</v>
      </c>
      <c r="J46" s="145" t="s">
        <v>618</v>
      </c>
      <c r="K46" s="18" t="s">
        <v>249</v>
      </c>
      <c r="L46" s="38" t="s">
        <v>36</v>
      </c>
      <c r="M46" s="18">
        <v>80</v>
      </c>
      <c r="N46" s="39">
        <v>900</v>
      </c>
      <c r="O46" s="31">
        <f t="shared" si="0"/>
        <v>72000</v>
      </c>
      <c r="P46" s="40">
        <v>0.1</v>
      </c>
      <c r="Q46" s="60">
        <f t="shared" si="5"/>
        <v>7200</v>
      </c>
      <c r="R46" s="44">
        <v>44489</v>
      </c>
      <c r="S46" s="44">
        <v>44853</v>
      </c>
      <c r="T46" s="61">
        <v>0.8</v>
      </c>
      <c r="U46" s="61">
        <v>0.2</v>
      </c>
      <c r="V46" s="66">
        <f t="shared" si="2"/>
        <v>1440</v>
      </c>
      <c r="W46" s="63"/>
      <c r="X46" s="64">
        <f t="shared" si="4"/>
        <v>5760</v>
      </c>
    </row>
    <row r="47" s="3" customFormat="1" ht="33.75" spans="1:24">
      <c r="A47" s="25" t="s">
        <v>27</v>
      </c>
      <c r="B47" s="20">
        <v>7</v>
      </c>
      <c r="C47" s="21" t="s">
        <v>561</v>
      </c>
      <c r="D47" s="18" t="s">
        <v>73</v>
      </c>
      <c r="E47" s="18" t="s">
        <v>615</v>
      </c>
      <c r="F47" s="19" t="s">
        <v>616</v>
      </c>
      <c r="G47" s="18" t="s">
        <v>56</v>
      </c>
      <c r="H47" s="20" t="s">
        <v>33</v>
      </c>
      <c r="I47" s="18" t="s">
        <v>57</v>
      </c>
      <c r="J47" s="145" t="s">
        <v>619</v>
      </c>
      <c r="K47" s="18" t="s">
        <v>620</v>
      </c>
      <c r="L47" s="38" t="s">
        <v>36</v>
      </c>
      <c r="M47" s="18">
        <v>125</v>
      </c>
      <c r="N47" s="39">
        <v>1500</v>
      </c>
      <c r="O47" s="31">
        <f t="shared" si="0"/>
        <v>187500</v>
      </c>
      <c r="P47" s="40">
        <v>0.1</v>
      </c>
      <c r="Q47" s="60">
        <f t="shared" si="5"/>
        <v>18750</v>
      </c>
      <c r="R47" s="44">
        <v>44489</v>
      </c>
      <c r="S47" s="44">
        <v>44853</v>
      </c>
      <c r="T47" s="61">
        <v>0.8</v>
      </c>
      <c r="U47" s="61">
        <v>0.2</v>
      </c>
      <c r="V47" s="66">
        <f t="shared" si="2"/>
        <v>3750</v>
      </c>
      <c r="W47" s="63"/>
      <c r="X47" s="64">
        <f t="shared" si="4"/>
        <v>15000</v>
      </c>
    </row>
    <row r="48" s="3" customFormat="1" ht="33.75" spans="1:24">
      <c r="A48" s="25" t="s">
        <v>27</v>
      </c>
      <c r="B48" s="20">
        <v>7</v>
      </c>
      <c r="C48" s="21" t="s">
        <v>561</v>
      </c>
      <c r="D48" s="18" t="s">
        <v>73</v>
      </c>
      <c r="E48" s="18" t="s">
        <v>615</v>
      </c>
      <c r="F48" s="19" t="s">
        <v>616</v>
      </c>
      <c r="G48" s="18" t="s">
        <v>56</v>
      </c>
      <c r="H48" s="20" t="s">
        <v>33</v>
      </c>
      <c r="I48" s="18" t="s">
        <v>57</v>
      </c>
      <c r="J48" s="145" t="s">
        <v>621</v>
      </c>
      <c r="K48" s="18" t="s">
        <v>312</v>
      </c>
      <c r="L48" s="38" t="s">
        <v>36</v>
      </c>
      <c r="M48" s="18">
        <v>10</v>
      </c>
      <c r="N48" s="39">
        <v>2000</v>
      </c>
      <c r="O48" s="31">
        <f t="shared" si="0"/>
        <v>20000</v>
      </c>
      <c r="P48" s="40">
        <v>0.1</v>
      </c>
      <c r="Q48" s="60">
        <f t="shared" si="5"/>
        <v>2000</v>
      </c>
      <c r="R48" s="44">
        <v>44489</v>
      </c>
      <c r="S48" s="44">
        <v>44853</v>
      </c>
      <c r="T48" s="61">
        <v>0.8</v>
      </c>
      <c r="U48" s="61">
        <v>0.2</v>
      </c>
      <c r="V48" s="66">
        <f t="shared" si="2"/>
        <v>400</v>
      </c>
      <c r="W48" s="63"/>
      <c r="X48" s="64">
        <f t="shared" si="4"/>
        <v>1600</v>
      </c>
    </row>
    <row r="49" s="3" customFormat="1" ht="33.75" spans="1:24">
      <c r="A49" s="25" t="s">
        <v>27</v>
      </c>
      <c r="B49" s="20">
        <v>7</v>
      </c>
      <c r="C49" s="21" t="s">
        <v>561</v>
      </c>
      <c r="D49" s="18" t="s">
        <v>73</v>
      </c>
      <c r="E49" s="18" t="s">
        <v>615</v>
      </c>
      <c r="F49" s="19" t="s">
        <v>616</v>
      </c>
      <c r="G49" s="18" t="s">
        <v>56</v>
      </c>
      <c r="H49" s="20" t="s">
        <v>33</v>
      </c>
      <c r="I49" s="18" t="s">
        <v>62</v>
      </c>
      <c r="J49" s="145" t="s">
        <v>622</v>
      </c>
      <c r="K49" s="18" t="s">
        <v>92</v>
      </c>
      <c r="L49" s="38" t="s">
        <v>36</v>
      </c>
      <c r="M49" s="18">
        <v>10</v>
      </c>
      <c r="N49" s="39">
        <v>3000</v>
      </c>
      <c r="O49" s="31">
        <f t="shared" si="0"/>
        <v>30000</v>
      </c>
      <c r="P49" s="40">
        <v>0.1</v>
      </c>
      <c r="Q49" s="60">
        <f t="shared" si="5"/>
        <v>3000</v>
      </c>
      <c r="R49" s="44">
        <v>44489</v>
      </c>
      <c r="S49" s="44">
        <v>44853</v>
      </c>
      <c r="T49" s="61">
        <v>0.8</v>
      </c>
      <c r="U49" s="61">
        <v>0.2</v>
      </c>
      <c r="V49" s="66">
        <f t="shared" si="2"/>
        <v>600</v>
      </c>
      <c r="W49" s="63"/>
      <c r="X49" s="64">
        <f t="shared" si="4"/>
        <v>2400</v>
      </c>
    </row>
    <row r="50" s="3" customFormat="1" ht="33.75" spans="1:24">
      <c r="A50" s="25" t="s">
        <v>27</v>
      </c>
      <c r="B50" s="20">
        <v>7</v>
      </c>
      <c r="C50" s="21" t="s">
        <v>561</v>
      </c>
      <c r="D50" s="18" t="s">
        <v>73</v>
      </c>
      <c r="E50" s="18" t="s">
        <v>623</v>
      </c>
      <c r="F50" s="19" t="s">
        <v>616</v>
      </c>
      <c r="G50" s="18" t="s">
        <v>56</v>
      </c>
      <c r="H50" s="20" t="s">
        <v>33</v>
      </c>
      <c r="I50" s="18" t="s">
        <v>82</v>
      </c>
      <c r="J50" s="145" t="s">
        <v>624</v>
      </c>
      <c r="K50" s="18" t="s">
        <v>82</v>
      </c>
      <c r="L50" s="38" t="s">
        <v>36</v>
      </c>
      <c r="M50" s="18">
        <v>10</v>
      </c>
      <c r="N50" s="39">
        <v>1000</v>
      </c>
      <c r="O50" s="31">
        <f t="shared" si="0"/>
        <v>10000</v>
      </c>
      <c r="P50" s="40">
        <v>0.048</v>
      </c>
      <c r="Q50" s="60">
        <f t="shared" si="5"/>
        <v>480</v>
      </c>
      <c r="R50" s="44">
        <v>44506</v>
      </c>
      <c r="S50" s="44">
        <v>44597</v>
      </c>
      <c r="T50" s="61">
        <v>0.8</v>
      </c>
      <c r="U50" s="61">
        <v>0.2</v>
      </c>
      <c r="V50" s="66">
        <f t="shared" si="2"/>
        <v>96</v>
      </c>
      <c r="W50" s="63"/>
      <c r="X50" s="64">
        <f t="shared" si="4"/>
        <v>384</v>
      </c>
    </row>
    <row r="51" s="3" customFormat="1" ht="22.5" spans="1:24">
      <c r="A51" s="25" t="s">
        <v>27</v>
      </c>
      <c r="B51" s="18">
        <v>8</v>
      </c>
      <c r="C51" s="17" t="s">
        <v>561</v>
      </c>
      <c r="D51" s="18" t="s">
        <v>29</v>
      </c>
      <c r="E51" s="18" t="s">
        <v>625</v>
      </c>
      <c r="F51" s="19" t="s">
        <v>626</v>
      </c>
      <c r="G51" s="20" t="s">
        <v>81</v>
      </c>
      <c r="H51" s="20" t="s">
        <v>39</v>
      </c>
      <c r="I51" s="18" t="s">
        <v>48</v>
      </c>
      <c r="J51" s="145" t="s">
        <v>627</v>
      </c>
      <c r="K51" s="18" t="s">
        <v>48</v>
      </c>
      <c r="L51" s="29" t="s">
        <v>50</v>
      </c>
      <c r="M51" s="29">
        <v>600</v>
      </c>
      <c r="N51" s="30">
        <v>1500</v>
      </c>
      <c r="O51" s="31">
        <f t="shared" si="0"/>
        <v>900000</v>
      </c>
      <c r="P51" s="32">
        <v>0.06</v>
      </c>
      <c r="Q51" s="43">
        <f t="shared" si="5"/>
        <v>54000</v>
      </c>
      <c r="R51" s="44">
        <v>44554</v>
      </c>
      <c r="S51" s="44">
        <v>44918</v>
      </c>
      <c r="T51" s="67">
        <v>0.8833</v>
      </c>
      <c r="U51" s="67">
        <v>0.1167</v>
      </c>
      <c r="V51" s="46">
        <f t="shared" si="2"/>
        <v>6301.8</v>
      </c>
      <c r="W51" s="43">
        <v>6301.8</v>
      </c>
      <c r="X51" s="47">
        <f t="shared" si="4"/>
        <v>47698.2</v>
      </c>
    </row>
    <row r="52" s="3" customFormat="1" ht="22.5" spans="1:24">
      <c r="A52" s="25" t="s">
        <v>27</v>
      </c>
      <c r="B52" s="18">
        <v>8</v>
      </c>
      <c r="C52" s="17" t="s">
        <v>561</v>
      </c>
      <c r="D52" s="18" t="s">
        <v>29</v>
      </c>
      <c r="E52" s="18" t="s">
        <v>628</v>
      </c>
      <c r="F52" s="19" t="s">
        <v>626</v>
      </c>
      <c r="G52" s="20" t="s">
        <v>81</v>
      </c>
      <c r="H52" s="20" t="s">
        <v>39</v>
      </c>
      <c r="I52" s="18" t="s">
        <v>40</v>
      </c>
      <c r="J52" s="145" t="s">
        <v>629</v>
      </c>
      <c r="K52" s="18" t="s">
        <v>40</v>
      </c>
      <c r="L52" s="29" t="s">
        <v>50</v>
      </c>
      <c r="M52" s="29">
        <v>15600</v>
      </c>
      <c r="N52" s="30">
        <v>500</v>
      </c>
      <c r="O52" s="31">
        <f t="shared" si="0"/>
        <v>7800000</v>
      </c>
      <c r="P52" s="32">
        <v>0.06</v>
      </c>
      <c r="Q52" s="43">
        <f t="shared" si="5"/>
        <v>468000</v>
      </c>
      <c r="R52" s="44">
        <v>44554</v>
      </c>
      <c r="S52" s="44">
        <v>44918</v>
      </c>
      <c r="T52" s="45">
        <v>0.75</v>
      </c>
      <c r="U52" s="45">
        <v>0.25</v>
      </c>
      <c r="V52" s="46">
        <f t="shared" si="2"/>
        <v>117000</v>
      </c>
      <c r="W52" s="43">
        <v>117000</v>
      </c>
      <c r="X52" s="47">
        <f t="shared" si="4"/>
        <v>351000</v>
      </c>
    </row>
    <row r="53" s="3" customFormat="1" ht="22.5" spans="1:24">
      <c r="A53" s="25" t="s">
        <v>27</v>
      </c>
      <c r="B53" s="18">
        <v>8</v>
      </c>
      <c r="C53" s="17" t="s">
        <v>561</v>
      </c>
      <c r="D53" s="18" t="s">
        <v>29</v>
      </c>
      <c r="E53" s="18" t="s">
        <v>628</v>
      </c>
      <c r="F53" s="19" t="s">
        <v>626</v>
      </c>
      <c r="G53" s="20" t="s">
        <v>81</v>
      </c>
      <c r="H53" s="20" t="s">
        <v>39</v>
      </c>
      <c r="I53" s="18" t="s">
        <v>51</v>
      </c>
      <c r="J53" s="145" t="s">
        <v>630</v>
      </c>
      <c r="K53" s="18" t="s">
        <v>51</v>
      </c>
      <c r="L53" s="29" t="s">
        <v>50</v>
      </c>
      <c r="M53" s="29">
        <v>12000</v>
      </c>
      <c r="N53" s="30">
        <v>1400</v>
      </c>
      <c r="O53" s="31">
        <f t="shared" si="0"/>
        <v>16800000</v>
      </c>
      <c r="P53" s="32">
        <v>0.04</v>
      </c>
      <c r="Q53" s="43">
        <f t="shared" si="5"/>
        <v>672000</v>
      </c>
      <c r="R53" s="44">
        <v>44554</v>
      </c>
      <c r="S53" s="44">
        <v>44918</v>
      </c>
      <c r="T53" s="45">
        <v>0.75</v>
      </c>
      <c r="U53" s="45">
        <v>0.25</v>
      </c>
      <c r="V53" s="46">
        <f t="shared" si="2"/>
        <v>168000</v>
      </c>
      <c r="W53" s="43">
        <v>168000</v>
      </c>
      <c r="X53" s="47">
        <f t="shared" si="4"/>
        <v>504000</v>
      </c>
    </row>
  </sheetData>
  <autoFilter ref="A4:X53">
    <extLst/>
  </autoFilter>
  <mergeCells count="4">
    <mergeCell ref="A2:X2"/>
    <mergeCell ref="A3:A4"/>
    <mergeCell ref="B3:B4"/>
    <mergeCell ref="W44:W50"/>
  </mergeCells>
  <dataValidations count="4">
    <dataValidation type="list" allowBlank="1" showInputMessage="1" showErrorMessage="1" sqref="D6:D39 D41:D53">
      <formula1>"深圳市内（含深汕）,省内市外"</formula1>
    </dataValidation>
    <dataValidation type="list" allowBlank="1" showInputMessage="1" showErrorMessage="1" sqref="G6:G13 G40:G50">
      <formula1>"菜篮子基地,农业龙头企业,市内其他主体"</formula1>
    </dataValidation>
    <dataValidation allowBlank="1" showInputMessage="1" showErrorMessage="1" sqref="E6:E13 E20:E39 E44:E53"/>
    <dataValidation allowBlank="1" sqref="E40:E43"/>
  </dataValidations>
  <pageMargins left="0.700694444444445" right="0.700694444444445" top="0.751388888888889" bottom="0.751388888888889" header="0.298611111111111" footer="0.298611111111111"/>
  <pageSetup paperSize="8" scale="55" firstPageNumber="20" orientation="landscape" useFirstPageNumber="1"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1、人保财险</vt:lpstr>
      <vt:lpstr>2、太平洋财险</vt:lpstr>
      <vt:lpstr>3、人寿财险</vt:lpstr>
      <vt:lpstr>4、平安财险</vt:lpstr>
      <vt:lpstr>5、太平财险</vt:lpstr>
      <vt:lpstr>6、国任财险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lijieyi1007</dc:creator>
  <cp:lastModifiedBy>提拉米大叔叔</cp:lastModifiedBy>
  <dcterms:created xsi:type="dcterms:W3CDTF">2022-11-10T18:43:00Z</dcterms:created>
  <dcterms:modified xsi:type="dcterms:W3CDTF">2022-12-02T07:23:53Z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7F89A97B77D8438D8C0A263E0DDB74C0</vt:lpwstr>
  </property>
  <property fmtid="{D5CDD505-2E9C-101B-9397-08002B2CF9AE}" pid="3" name="KSOProductBuildVer">
    <vt:lpwstr>2052-11.1.0.11194</vt:lpwstr>
  </property>
</Properties>
</file>